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80" windowWidth="9720" windowHeight="7260"/>
  </bookViews>
  <sheets>
    <sheet name="расходы" sheetId="6" r:id="rId1"/>
  </sheets>
  <definedNames>
    <definedName name="_xlnm.Print_Titles" localSheetId="0">расходы!$6:$8</definedName>
  </definedNames>
  <calcPr calcId="125725"/>
</workbook>
</file>

<file path=xl/calcChain.xml><?xml version="1.0" encoding="utf-8"?>
<calcChain xmlns="http://schemas.openxmlformats.org/spreadsheetml/2006/main">
  <c r="J25" i="6"/>
  <c r="J30"/>
  <c r="J27"/>
  <c r="J50"/>
  <c r="J36"/>
  <c r="J35"/>
  <c r="J22"/>
  <c r="J29"/>
  <c r="J23"/>
  <c r="D35"/>
  <c r="K38" l="1"/>
  <c r="P59"/>
  <c r="I9"/>
  <c r="G59" l="1"/>
  <c r="C59"/>
  <c r="F59"/>
  <c r="L17" l="1"/>
  <c r="J17"/>
  <c r="I17"/>
  <c r="F17"/>
  <c r="H17" s="1"/>
  <c r="D17"/>
  <c r="C17"/>
  <c r="H58"/>
  <c r="E58"/>
  <c r="H57"/>
  <c r="E57"/>
  <c r="F56"/>
  <c r="D56"/>
  <c r="E56" s="1"/>
  <c r="C56"/>
  <c r="H55"/>
  <c r="E55"/>
  <c r="H54"/>
  <c r="E54"/>
  <c r="H53"/>
  <c r="E53"/>
  <c r="F52"/>
  <c r="D52"/>
  <c r="C52"/>
  <c r="H51"/>
  <c r="E51"/>
  <c r="H50"/>
  <c r="E50"/>
  <c r="H49"/>
  <c r="E49"/>
  <c r="H48"/>
  <c r="E48"/>
  <c r="F47"/>
  <c r="D47"/>
  <c r="C47"/>
  <c r="H46"/>
  <c r="E46"/>
  <c r="H45"/>
  <c r="E45"/>
  <c r="H44"/>
  <c r="E44"/>
  <c r="H43"/>
  <c r="E43"/>
  <c r="H42"/>
  <c r="E42"/>
  <c r="F41"/>
  <c r="D41"/>
  <c r="C41"/>
  <c r="H40"/>
  <c r="E40"/>
  <c r="H39"/>
  <c r="E39"/>
  <c r="F38"/>
  <c r="D38"/>
  <c r="C38"/>
  <c r="H37"/>
  <c r="E37"/>
  <c r="H36"/>
  <c r="E36"/>
  <c r="H35"/>
  <c r="E35"/>
  <c r="H34"/>
  <c r="E34"/>
  <c r="F33"/>
  <c r="D33"/>
  <c r="D59" s="1"/>
  <c r="C33"/>
  <c r="H32"/>
  <c r="E32"/>
  <c r="H31"/>
  <c r="E31"/>
  <c r="H30"/>
  <c r="E30"/>
  <c r="H29"/>
  <c r="E29"/>
  <c r="F28"/>
  <c r="D28"/>
  <c r="E28" s="1"/>
  <c r="C28"/>
  <c r="H27"/>
  <c r="E27"/>
  <c r="H26"/>
  <c r="E26"/>
  <c r="H25"/>
  <c r="E25"/>
  <c r="H24"/>
  <c r="E24"/>
  <c r="H23"/>
  <c r="E23"/>
  <c r="H22"/>
  <c r="E22"/>
  <c r="F21"/>
  <c r="D21"/>
  <c r="C21"/>
  <c r="H20"/>
  <c r="E20"/>
  <c r="H19"/>
  <c r="E19"/>
  <c r="H18"/>
  <c r="E18"/>
  <c r="H16"/>
  <c r="E16"/>
  <c r="H15"/>
  <c r="E15"/>
  <c r="H14"/>
  <c r="E14"/>
  <c r="H13"/>
  <c r="E13"/>
  <c r="H12"/>
  <c r="E12"/>
  <c r="H11"/>
  <c r="E11"/>
  <c r="H10"/>
  <c r="E10"/>
  <c r="F9"/>
  <c r="D9"/>
  <c r="C9"/>
  <c r="P11"/>
  <c r="P12"/>
  <c r="P13"/>
  <c r="P14"/>
  <c r="P15"/>
  <c r="P16"/>
  <c r="P18"/>
  <c r="P19"/>
  <c r="P20"/>
  <c r="P22"/>
  <c r="P23"/>
  <c r="P24"/>
  <c r="P25"/>
  <c r="P26"/>
  <c r="P27"/>
  <c r="P29"/>
  <c r="P30"/>
  <c r="P31"/>
  <c r="P32"/>
  <c r="P34"/>
  <c r="P35"/>
  <c r="P36"/>
  <c r="P37"/>
  <c r="P39"/>
  <c r="P40"/>
  <c r="P42"/>
  <c r="P43"/>
  <c r="P44"/>
  <c r="P45"/>
  <c r="P46"/>
  <c r="P48"/>
  <c r="P49"/>
  <c r="P50"/>
  <c r="P51"/>
  <c r="P53"/>
  <c r="P54"/>
  <c r="P55"/>
  <c r="P57"/>
  <c r="P58"/>
  <c r="P10"/>
  <c r="O10"/>
  <c r="O11"/>
  <c r="O12"/>
  <c r="O13"/>
  <c r="O14"/>
  <c r="O15"/>
  <c r="O16"/>
  <c r="O18"/>
  <c r="O19"/>
  <c r="O20"/>
  <c r="O22"/>
  <c r="O23"/>
  <c r="O24"/>
  <c r="O25"/>
  <c r="O26"/>
  <c r="O27"/>
  <c r="O29"/>
  <c r="O30"/>
  <c r="O31"/>
  <c r="O32"/>
  <c r="O34"/>
  <c r="O35"/>
  <c r="O36"/>
  <c r="O37"/>
  <c r="O39"/>
  <c r="O40"/>
  <c r="O42"/>
  <c r="O43"/>
  <c r="O44"/>
  <c r="O45"/>
  <c r="O46"/>
  <c r="O48"/>
  <c r="O49"/>
  <c r="O50"/>
  <c r="O51"/>
  <c r="O53"/>
  <c r="O54"/>
  <c r="O55"/>
  <c r="O57"/>
  <c r="O58"/>
  <c r="J21"/>
  <c r="L21"/>
  <c r="K26"/>
  <c r="K27"/>
  <c r="K10"/>
  <c r="K11"/>
  <c r="I21"/>
  <c r="N58"/>
  <c r="K58"/>
  <c r="N57"/>
  <c r="K57"/>
  <c r="L56"/>
  <c r="J56"/>
  <c r="I56"/>
  <c r="N55"/>
  <c r="K55"/>
  <c r="N54"/>
  <c r="K54"/>
  <c r="N53"/>
  <c r="K53"/>
  <c r="L52"/>
  <c r="J52"/>
  <c r="I52"/>
  <c r="N51"/>
  <c r="K51"/>
  <c r="N50"/>
  <c r="K50"/>
  <c r="N49"/>
  <c r="K49"/>
  <c r="N48"/>
  <c r="K48"/>
  <c r="L47"/>
  <c r="J47"/>
  <c r="I47"/>
  <c r="N46"/>
  <c r="K46"/>
  <c r="K45"/>
  <c r="K44"/>
  <c r="K43"/>
  <c r="K42"/>
  <c r="L41"/>
  <c r="J41"/>
  <c r="I41"/>
  <c r="N40"/>
  <c r="K40"/>
  <c r="N39"/>
  <c r="K39"/>
  <c r="L38"/>
  <c r="J38"/>
  <c r="I38"/>
  <c r="N37"/>
  <c r="K37"/>
  <c r="N36"/>
  <c r="K36"/>
  <c r="N35"/>
  <c r="K35"/>
  <c r="N34"/>
  <c r="K34"/>
  <c r="L33"/>
  <c r="J33"/>
  <c r="I33"/>
  <c r="N32"/>
  <c r="K32"/>
  <c r="N31"/>
  <c r="K31"/>
  <c r="N30"/>
  <c r="K30"/>
  <c r="N29"/>
  <c r="K29"/>
  <c r="L28"/>
  <c r="J28"/>
  <c r="N28" s="1"/>
  <c r="I28"/>
  <c r="N27"/>
  <c r="N25"/>
  <c r="K25"/>
  <c r="N24"/>
  <c r="K24"/>
  <c r="N23"/>
  <c r="K23"/>
  <c r="N22"/>
  <c r="K22"/>
  <c r="N20"/>
  <c r="K20"/>
  <c r="N19"/>
  <c r="K19"/>
  <c r="N18"/>
  <c r="K18"/>
  <c r="N16"/>
  <c r="K16"/>
  <c r="N15"/>
  <c r="K15"/>
  <c r="N14"/>
  <c r="K14"/>
  <c r="N13"/>
  <c r="K13"/>
  <c r="N12"/>
  <c r="K12"/>
  <c r="N11"/>
  <c r="N10"/>
  <c r="L9"/>
  <c r="J9"/>
  <c r="K33"/>
  <c r="E52"/>
  <c r="N52" l="1"/>
  <c r="O41"/>
  <c r="J59"/>
  <c r="N59" s="1"/>
  <c r="I59"/>
  <c r="K17"/>
  <c r="O56"/>
  <c r="L59"/>
  <c r="N56"/>
  <c r="O28"/>
  <c r="K47"/>
  <c r="K56"/>
  <c r="E21"/>
  <c r="P56"/>
  <c r="H56"/>
  <c r="O38"/>
  <c r="O47"/>
  <c r="P21"/>
  <c r="E38"/>
  <c r="H41"/>
  <c r="N47"/>
  <c r="P47"/>
  <c r="N21"/>
  <c r="K9"/>
  <c r="K52"/>
  <c r="O9"/>
  <c r="N38"/>
  <c r="P41"/>
  <c r="K28"/>
  <c r="N33"/>
  <c r="N41"/>
  <c r="H21"/>
  <c r="H28"/>
  <c r="E41"/>
  <c r="E47"/>
  <c r="P9"/>
  <c r="N9"/>
  <c r="K41"/>
  <c r="O52"/>
  <c r="E33"/>
  <c r="E59" s="1"/>
  <c r="G38"/>
  <c r="H47"/>
  <c r="E17"/>
  <c r="O17"/>
  <c r="N17"/>
  <c r="G33"/>
  <c r="H59"/>
  <c r="G48"/>
  <c r="G39"/>
  <c r="G22"/>
  <c r="G53"/>
  <c r="G37"/>
  <c r="G23"/>
  <c r="G32"/>
  <c r="G44"/>
  <c r="G16"/>
  <c r="G14"/>
  <c r="G54"/>
  <c r="G25"/>
  <c r="G26"/>
  <c r="G40"/>
  <c r="G11"/>
  <c r="G24"/>
  <c r="G45"/>
  <c r="G49"/>
  <c r="G36"/>
  <c r="G19"/>
  <c r="G50"/>
  <c r="G20"/>
  <c r="G57"/>
  <c r="G34"/>
  <c r="G12"/>
  <c r="G10"/>
  <c r="G31"/>
  <c r="G9"/>
  <c r="G41"/>
  <c r="G55"/>
  <c r="G42"/>
  <c r="G56"/>
  <c r="G27"/>
  <c r="G51"/>
  <c r="G21"/>
  <c r="G58"/>
  <c r="G35"/>
  <c r="G46"/>
  <c r="G29"/>
  <c r="G43"/>
  <c r="G30"/>
  <c r="G15"/>
  <c r="G18"/>
  <c r="G13"/>
  <c r="G52"/>
  <c r="P33"/>
  <c r="P17"/>
  <c r="P28"/>
  <c r="O33"/>
  <c r="H33"/>
  <c r="H9"/>
  <c r="K21"/>
  <c r="K59" s="1"/>
  <c r="P38"/>
  <c r="H52"/>
  <c r="O21"/>
  <c r="O59" s="1"/>
  <c r="H38"/>
  <c r="P52"/>
  <c r="E9"/>
  <c r="G47"/>
  <c r="G28"/>
  <c r="M26" l="1"/>
  <c r="M38"/>
  <c r="G17"/>
  <c r="M51"/>
  <c r="M20"/>
  <c r="M31"/>
  <c r="M34"/>
  <c r="M36"/>
  <c r="M46"/>
  <c r="M45"/>
  <c r="M30"/>
  <c r="M32"/>
  <c r="M41"/>
  <c r="M53"/>
  <c r="M21"/>
  <c r="M42"/>
  <c r="M23"/>
  <c r="M10"/>
  <c r="M25"/>
  <c r="M57"/>
  <c r="M35"/>
  <c r="M11"/>
  <c r="M40"/>
  <c r="M16"/>
  <c r="M50"/>
  <c r="M18"/>
  <c r="M58"/>
  <c r="M44"/>
  <c r="M48"/>
  <c r="M52"/>
  <c r="M43"/>
  <c r="M13"/>
  <c r="M24"/>
  <c r="M28"/>
  <c r="M12"/>
  <c r="M22"/>
  <c r="M17"/>
  <c r="M29"/>
  <c r="M56"/>
  <c r="M15"/>
  <c r="M33"/>
  <c r="M19"/>
  <c r="M54"/>
  <c r="M47"/>
  <c r="M49"/>
  <c r="M27"/>
  <c r="M14"/>
  <c r="M37"/>
  <c r="M39"/>
  <c r="M55"/>
  <c r="M9"/>
  <c r="M59" l="1"/>
</calcChain>
</file>

<file path=xl/sharedStrings.xml><?xml version="1.0" encoding="utf-8"?>
<sst xmlns="http://schemas.openxmlformats.org/spreadsheetml/2006/main" count="122" uniqueCount="116">
  <si>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</si>
  <si>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</si>
  <si>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</si>
  <si>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</si>
  <si>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</si>
  <si>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</si>
  <si>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</si>
  <si>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</si>
  <si>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</si>
  <si>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</si>
  <si>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</si>
  <si>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0900</t>
  </si>
  <si>
    <t>1000</t>
  </si>
  <si>
    <t>Социальная политика</t>
  </si>
  <si>
    <t>Итого</t>
  </si>
  <si>
    <t>Наименование показателя</t>
  </si>
  <si>
    <t>отклонение</t>
  </si>
  <si>
    <t xml:space="preserve">Исполнение, руб. </t>
  </si>
  <si>
    <t>удельный вес в общей сумме расходов, %</t>
  </si>
  <si>
    <t>Раздел, подраздел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</si>
  <si>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</si>
  <si>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</si>
  <si>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</si>
  <si>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</si>
  <si>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</si>
  <si>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</si>
  <si>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</si>
  <si>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</si>
  <si>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</si>
  <si>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</si>
  <si>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</si>
  <si>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</si>
  <si>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</si>
  <si>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</si>
  <si>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0401</t>
  </si>
  <si>
    <t>0405</t>
  </si>
  <si>
    <t>0408</t>
  </si>
  <si>
    <t>0409</t>
  </si>
  <si>
    <t>0412</t>
  </si>
  <si>
    <t>Общеэкономические вопросы</t>
  </si>
  <si>
    <t>Сельское хозяйство и рыболовство</t>
  </si>
  <si>
    <t>Транспорт</t>
  </si>
  <si>
    <t>Другие вопросы в области национальной экономики</t>
  </si>
  <si>
    <t>0501</t>
  </si>
  <si>
    <t>0502</t>
  </si>
  <si>
    <t>0503</t>
  </si>
  <si>
    <t>0505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</si>
  <si>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</si>
  <si>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</si>
  <si>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</si>
  <si>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</si>
  <si>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0701</t>
  </si>
  <si>
    <t>0702</t>
  </si>
  <si>
    <t>0707</t>
  </si>
  <si>
    <t>0709</t>
  </si>
  <si>
    <t>Дошкольное образование</t>
  </si>
  <si>
    <t>Общее образование</t>
  </si>
  <si>
    <t>Другие вопросы в области образования</t>
  </si>
  <si>
    <t>0801</t>
  </si>
  <si>
    <t>0804</t>
  </si>
  <si>
    <t>Культура</t>
  </si>
  <si>
    <t>Периодическая печать и издательства</t>
  </si>
  <si>
    <t>Телевидение и радиовещание</t>
  </si>
  <si>
    <t>0901</t>
  </si>
  <si>
    <t>0902</t>
  </si>
  <si>
    <t>0904</t>
  </si>
  <si>
    <t>Стационарная медицинская помощь</t>
  </si>
  <si>
    <t>Амбулаторная помощь</t>
  </si>
  <si>
    <t>Скорая медицинская помощь</t>
  </si>
  <si>
    <t>Физическая культура и спорт</t>
  </si>
  <si>
    <t>1001</t>
  </si>
  <si>
    <t>1003</t>
  </si>
  <si>
    <t>1004</t>
  </si>
  <si>
    <t>1006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</si>
  <si>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</si>
  <si>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</si>
  <si>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</si>
  <si>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Пенсионное обеспечение</t>
  </si>
  <si>
    <t>0111</t>
  </si>
  <si>
    <t>Молодёжная политика и оздоровление детей</t>
  </si>
  <si>
    <t>0113</t>
  </si>
  <si>
    <t>0314</t>
  </si>
  <si>
    <t>Другие вопросы в области национальной безопасности и правоохранительной деятельности</t>
  </si>
  <si>
    <t>Культура, кинематография</t>
  </si>
  <si>
    <t>Другие вопросы в области культуры, кинематографии</t>
  </si>
  <si>
    <t>Изменение плана, руб.</t>
  </si>
  <si>
    <t>Здравоохранение</t>
  </si>
  <si>
    <t>0903</t>
  </si>
  <si>
    <t>Медицинская помощь в дневных стационарах всех типов</t>
  </si>
  <si>
    <t>0909</t>
  </si>
  <si>
    <t>Другие вопросы в области здравоохранения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</si>
  <si>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</si>
  <si>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</si>
  <si>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</si>
  <si>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</si>
  <si>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1101</t>
  </si>
  <si>
    <t>1102</t>
  </si>
  <si>
    <t>1105</t>
  </si>
  <si>
    <t>1200</t>
  </si>
  <si>
    <t>1100</t>
  </si>
  <si>
    <t>1201</t>
  </si>
  <si>
    <t>1202</t>
  </si>
  <si>
    <t>Первоначальный  план, руб.</t>
  </si>
  <si>
    <t xml:space="preserve">% испол- нения уточненного плана </t>
  </si>
  <si>
    <t>0304</t>
  </si>
  <si>
    <t>Органы юстиции</t>
  </si>
  <si>
    <t>Дорожное хозяйство (дорожные фонды)</t>
  </si>
  <si>
    <t>2013 год</t>
  </si>
  <si>
    <t>Связь и информатика</t>
  </si>
  <si>
    <t>0410</t>
  </si>
  <si>
    <t>Сравнительный анализ исполнения расходной части бюджета по разделам, подразделам за 2013-2014 годы</t>
  </si>
  <si>
    <t>исполнения и уточненного плана 2014 года, руб.</t>
  </si>
  <si>
    <t>исполнения 2014 года и 2013 года, руб.</t>
  </si>
  <si>
    <t>2014 год</t>
  </si>
  <si>
    <t>Уточненный план по сводной бюджетной росписи, руб.</t>
  </si>
  <si>
    <t>Приложение № 4                                                        к заключению Счетной палаты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</si>
</sst>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4" fontId="2" fillId="0" borderId="1" xfId="1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4" fontId="3" fillId="0" borderId="0" xfId="0" applyNumberFormat="1" applyFont="1" applyFill="1" applyAlignment="1">
      <alignment horizontal="right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Обычный" xfId="0" builtinId="0"/>
    <cellStyle name="Обычный_Анализ расходов бюджета" xfId="1"/>
    <cellStyle name="Обычный_Приложения  73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9"/>
  <sheetViews>
    <sheetView tabSelected="1" zoomScaleNormal="100" workbookViewId="0">
      <selection activeCell="O1" sqref="O1:P2"/>
    </sheetView>
  </sheetViews>
  <sheetFormatPr defaultRowHeight="14.25"/>
  <cols>
    <col min="1" max="1" width="10.140625" style="12" customWidth="1"/>
    <col min="2" max="2" width="52.7109375" style="2" customWidth="1"/>
    <col min="3" max="3" width="18.5703125" style="20" customWidth="1"/>
    <col min="4" max="4" width="19.140625" style="20" customWidth="1"/>
    <col min="5" max="5" width="18.85546875" style="19" customWidth="1"/>
    <col min="6" max="6" width="20.140625" style="20" customWidth="1"/>
    <col min="7" max="7" width="9.5703125" style="19" customWidth="1"/>
    <col min="8" max="8" width="8.5703125" style="19" customWidth="1"/>
    <col min="9" max="9" width="19.5703125" style="31" customWidth="1"/>
    <col min="10" max="10" width="18.42578125" style="31" customWidth="1"/>
    <col min="11" max="11" width="18.140625" style="19" customWidth="1"/>
    <col min="12" max="12" width="18.140625" style="31" customWidth="1"/>
    <col min="13" max="13" width="8.5703125" style="19" customWidth="1"/>
    <col min="14" max="14" width="9.42578125" style="19" customWidth="1"/>
    <col min="15" max="15" width="20" style="19" customWidth="1"/>
    <col min="16" max="16" width="18.7109375" style="19" customWidth="1"/>
  </cols>
  <sheetData>
    <row r="1" spans="1:17">
      <c r="H1" s="37"/>
      <c r="I1" s="37"/>
      <c r="J1" s="37"/>
      <c r="K1" s="37"/>
      <c r="L1" s="37"/>
      <c r="M1" s="37"/>
      <c r="N1" s="37"/>
      <c r="O1" s="47" t="s">
        <v>115</v>
      </c>
      <c r="P1" s="48"/>
    </row>
    <row r="2" spans="1:17">
      <c r="O2" s="48"/>
      <c r="P2" s="48"/>
    </row>
    <row r="4" spans="1:17" ht="15" customHeight="1">
      <c r="A4" s="1"/>
      <c r="B4" s="40" t="s">
        <v>110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7">
      <c r="B5" s="18"/>
    </row>
    <row r="6" spans="1:17" s="30" customFormat="1" ht="12.75" customHeight="1">
      <c r="A6" s="45" t="s">
        <v>19</v>
      </c>
      <c r="B6" s="45" t="s">
        <v>15</v>
      </c>
      <c r="C6" s="42" t="s">
        <v>107</v>
      </c>
      <c r="D6" s="43"/>
      <c r="E6" s="43"/>
      <c r="F6" s="43"/>
      <c r="G6" s="43"/>
      <c r="H6" s="44"/>
      <c r="I6" s="42" t="s">
        <v>113</v>
      </c>
      <c r="J6" s="43"/>
      <c r="K6" s="43"/>
      <c r="L6" s="43"/>
      <c r="M6" s="43"/>
      <c r="N6" s="44"/>
      <c r="O6" s="45" t="s">
        <v>16</v>
      </c>
      <c r="P6" s="46"/>
    </row>
    <row r="7" spans="1:17" s="30" customFormat="1" ht="89.25" customHeight="1">
      <c r="A7" s="45"/>
      <c r="B7" s="45"/>
      <c r="C7" s="7" t="s">
        <v>102</v>
      </c>
      <c r="D7" s="7" t="s">
        <v>114</v>
      </c>
      <c r="E7" s="7" t="s">
        <v>85</v>
      </c>
      <c r="F7" s="7" t="s">
        <v>17</v>
      </c>
      <c r="G7" s="7" t="s">
        <v>18</v>
      </c>
      <c r="H7" s="28" t="s">
        <v>103</v>
      </c>
      <c r="I7" s="32" t="s">
        <v>102</v>
      </c>
      <c r="J7" s="32" t="s">
        <v>114</v>
      </c>
      <c r="K7" s="7" t="s">
        <v>85</v>
      </c>
      <c r="L7" s="32" t="s">
        <v>17</v>
      </c>
      <c r="M7" s="7" t="s">
        <v>18</v>
      </c>
      <c r="N7" s="28" t="s">
        <v>103</v>
      </c>
      <c r="O7" s="29" t="s">
        <v>111</v>
      </c>
      <c r="P7" s="29" t="s">
        <v>112</v>
      </c>
    </row>
    <row r="8" spans="1:17" s="30" customFormat="1" ht="15">
      <c r="A8" s="7">
        <v>1</v>
      </c>
      <c r="B8" s="7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33">
        <v>9</v>
      </c>
      <c r="J8" s="33">
        <v>10</v>
      </c>
      <c r="K8" s="8">
        <v>11</v>
      </c>
      <c r="L8" s="33">
        <v>12</v>
      </c>
      <c r="M8" s="8">
        <v>13</v>
      </c>
      <c r="N8" s="8">
        <v>14</v>
      </c>
      <c r="O8" s="7">
        <v>15</v>
      </c>
      <c r="P8" s="7">
        <v>16</v>
      </c>
    </row>
    <row r="9" spans="1:17" s="10" customFormat="1" ht="18" customHeight="1">
      <c r="A9" s="14" t="s">
        <v>0</v>
      </c>
      <c r="B9" s="5" t="s">
        <v>1</v>
      </c>
      <c r="C9" s="21">
        <f>SUM(C10:C16)</f>
        <v>749565750</v>
      </c>
      <c r="D9" s="21">
        <f>SUM(D10:D16)</f>
        <v>677509584</v>
      </c>
      <c r="E9" s="21">
        <f>D9-C9</f>
        <v>-72056166</v>
      </c>
      <c r="F9" s="21">
        <f>SUM(F10:F16)</f>
        <v>652640517.11000001</v>
      </c>
      <c r="G9" s="22">
        <f t="shared" ref="G9:G16" si="0">F9/F$59*100</f>
        <v>7.6064513946322769</v>
      </c>
      <c r="H9" s="22">
        <f t="shared" ref="H9:H17" si="1">F9/D9*100</f>
        <v>96.329340945529708</v>
      </c>
      <c r="I9" s="34">
        <f>SUM(I10:I16)</f>
        <v>633331960</v>
      </c>
      <c r="J9" s="34">
        <f>SUM(J10:J16)</f>
        <v>638059191</v>
      </c>
      <c r="K9" s="21">
        <f>J9-I9</f>
        <v>4727231</v>
      </c>
      <c r="L9" s="34">
        <f>SUM(L10:L16)</f>
        <v>619280925.12</v>
      </c>
      <c r="M9" s="22">
        <f t="shared" ref="M9:M40" si="2">L9/L$59*100</f>
        <v>8.0270524923921052</v>
      </c>
      <c r="N9" s="22">
        <f t="shared" ref="N9:N14" si="3">L9/J9*100</f>
        <v>97.056971179966908</v>
      </c>
      <c r="O9" s="23">
        <f>L9-J9</f>
        <v>-18778265.879999995</v>
      </c>
      <c r="P9" s="23">
        <f>L9-F9</f>
        <v>-33359591.99000001</v>
      </c>
    </row>
    <row r="10" spans="1:17" s="9" customFormat="1" ht="30" customHeight="1">
      <c r="A10" s="15" t="s">
        <v>20</v>
      </c>
      <c r="B10" s="3" t="s">
        <v>21</v>
      </c>
      <c r="C10" s="26">
        <v>4963000</v>
      </c>
      <c r="D10" s="26">
        <v>5403100</v>
      </c>
      <c r="E10" s="24">
        <f t="shared" ref="E10:E58" si="4">D10-C10</f>
        <v>440100</v>
      </c>
      <c r="F10" s="26">
        <v>5351796.42</v>
      </c>
      <c r="G10" s="25">
        <f t="shared" si="0"/>
        <v>6.2374581834054019E-2</v>
      </c>
      <c r="H10" s="25">
        <f t="shared" si="1"/>
        <v>99.050478799207866</v>
      </c>
      <c r="I10" s="35">
        <v>4967600</v>
      </c>
      <c r="J10" s="35">
        <v>6637275</v>
      </c>
      <c r="K10" s="24">
        <f t="shared" ref="K10:K58" si="5">J10-I10</f>
        <v>1669675</v>
      </c>
      <c r="L10" s="35">
        <v>6493725.1399999997</v>
      </c>
      <c r="M10" s="25">
        <f t="shared" si="2"/>
        <v>8.4170964186965333E-2</v>
      </c>
      <c r="N10" s="25">
        <f t="shared" si="3"/>
        <v>97.837216930140755</v>
      </c>
      <c r="O10" s="26">
        <f t="shared" ref="O10:O58" si="6">L10-J10</f>
        <v>-143549.86000000034</v>
      </c>
      <c r="P10" s="26">
        <f>L10-F10</f>
        <v>1141928.7199999997</v>
      </c>
    </row>
    <row r="11" spans="1:17" s="9" customFormat="1" ht="45" customHeight="1">
      <c r="A11" s="15" t="s">
        <v>22</v>
      </c>
      <c r="B11" s="3" t="s">
        <v>23</v>
      </c>
      <c r="C11" s="26">
        <v>33265900</v>
      </c>
      <c r="D11" s="26">
        <v>35896582</v>
      </c>
      <c r="E11" s="24">
        <f t="shared" si="4"/>
        <v>2630682</v>
      </c>
      <c r="F11" s="26">
        <v>35807537.030000001</v>
      </c>
      <c r="G11" s="25">
        <f t="shared" si="0"/>
        <v>0.41733279322939099</v>
      </c>
      <c r="H11" s="25">
        <f t="shared" si="1"/>
        <v>99.751940254367398</v>
      </c>
      <c r="I11" s="35">
        <v>33808300</v>
      </c>
      <c r="J11" s="35">
        <v>35275930</v>
      </c>
      <c r="K11" s="24">
        <f t="shared" si="5"/>
        <v>1467630</v>
      </c>
      <c r="L11" s="35">
        <v>35142722.310000002</v>
      </c>
      <c r="M11" s="25">
        <f t="shared" si="2"/>
        <v>0.45551617249193854</v>
      </c>
      <c r="N11" s="25">
        <f t="shared" si="3"/>
        <v>99.622383619652283</v>
      </c>
      <c r="O11" s="26">
        <f t="shared" si="6"/>
        <v>-133207.68999999762</v>
      </c>
      <c r="P11" s="26">
        <f t="shared" ref="P11:P58" si="7">L11-F11</f>
        <v>-664814.71999999881</v>
      </c>
    </row>
    <row r="12" spans="1:17" s="9" customFormat="1" ht="61.5" customHeight="1">
      <c r="A12" s="15" t="s">
        <v>24</v>
      </c>
      <c r="B12" s="3" t="s">
        <v>25</v>
      </c>
      <c r="C12" s="26">
        <v>161797100</v>
      </c>
      <c r="D12" s="26">
        <v>162109862</v>
      </c>
      <c r="E12" s="24">
        <f t="shared" si="4"/>
        <v>312762</v>
      </c>
      <c r="F12" s="26">
        <v>160359807.08000001</v>
      </c>
      <c r="G12" s="25">
        <f t="shared" si="0"/>
        <v>1.8689754102426372</v>
      </c>
      <c r="H12" s="25">
        <f t="shared" si="1"/>
        <v>98.920451292469807</v>
      </c>
      <c r="I12" s="35">
        <v>162242000</v>
      </c>
      <c r="J12" s="35">
        <v>164261545</v>
      </c>
      <c r="K12" s="24">
        <f t="shared" si="5"/>
        <v>2019545</v>
      </c>
      <c r="L12" s="35">
        <v>163058279.41999999</v>
      </c>
      <c r="M12" s="25">
        <f t="shared" si="2"/>
        <v>2.1135438136898115</v>
      </c>
      <c r="N12" s="25">
        <f t="shared" si="3"/>
        <v>99.267469705097426</v>
      </c>
      <c r="O12" s="26">
        <f t="shared" si="6"/>
        <v>-1203265.5800000131</v>
      </c>
      <c r="P12" s="26">
        <f t="shared" si="7"/>
        <v>2698472.3399999738</v>
      </c>
    </row>
    <row r="13" spans="1:17" s="9" customFormat="1" ht="15" customHeight="1">
      <c r="A13" s="15" t="s">
        <v>26</v>
      </c>
      <c r="B13" s="4" t="s">
        <v>27</v>
      </c>
      <c r="C13" s="26"/>
      <c r="D13" s="26">
        <v>9300</v>
      </c>
      <c r="E13" s="24">
        <f t="shared" si="4"/>
        <v>9300</v>
      </c>
      <c r="F13" s="26">
        <v>9300</v>
      </c>
      <c r="G13" s="25">
        <f t="shared" si="0"/>
        <v>1.0839044790435103E-4</v>
      </c>
      <c r="H13" s="25">
        <f t="shared" si="1"/>
        <v>100</v>
      </c>
      <c r="I13" s="35"/>
      <c r="J13" s="35">
        <v>10200</v>
      </c>
      <c r="K13" s="24">
        <f t="shared" si="5"/>
        <v>10200</v>
      </c>
      <c r="L13" s="35">
        <v>10195</v>
      </c>
      <c r="M13" s="25">
        <f t="shared" si="2"/>
        <v>1.321464893240171E-4</v>
      </c>
      <c r="N13" s="25">
        <f t="shared" si="3"/>
        <v>99.950980392156865</v>
      </c>
      <c r="O13" s="26">
        <f t="shared" si="6"/>
        <v>-5</v>
      </c>
      <c r="P13" s="26">
        <f t="shared" si="7"/>
        <v>895</v>
      </c>
    </row>
    <row r="14" spans="1:17" s="9" customFormat="1" ht="45">
      <c r="A14" s="15" t="s">
        <v>28</v>
      </c>
      <c r="B14" s="3" t="s">
        <v>29</v>
      </c>
      <c r="C14" s="26">
        <v>77374400</v>
      </c>
      <c r="D14" s="26">
        <v>79823430</v>
      </c>
      <c r="E14" s="24">
        <f t="shared" si="4"/>
        <v>2449030</v>
      </c>
      <c r="F14" s="26">
        <v>79647833.640000001</v>
      </c>
      <c r="G14" s="25">
        <f t="shared" si="0"/>
        <v>0.92828649062912238</v>
      </c>
      <c r="H14" s="25">
        <f t="shared" si="1"/>
        <v>99.780019024489434</v>
      </c>
      <c r="I14" s="35">
        <v>80892100</v>
      </c>
      <c r="J14" s="35">
        <v>82164990</v>
      </c>
      <c r="K14" s="24">
        <f t="shared" si="5"/>
        <v>1272890</v>
      </c>
      <c r="L14" s="35">
        <v>82013363.420000002</v>
      </c>
      <c r="M14" s="25">
        <f t="shared" si="2"/>
        <v>1.0630483622960045</v>
      </c>
      <c r="N14" s="25">
        <f t="shared" si="3"/>
        <v>99.815460842872369</v>
      </c>
      <c r="O14" s="26">
        <f t="shared" si="6"/>
        <v>-151626.57999999821</v>
      </c>
      <c r="P14" s="26">
        <f t="shared" si="7"/>
        <v>2365529.7800000012</v>
      </c>
    </row>
    <row r="15" spans="1:17" s="9" customFormat="1" ht="19.5" customHeight="1">
      <c r="A15" s="15" t="s">
        <v>78</v>
      </c>
      <c r="B15" s="3" t="s">
        <v>30</v>
      </c>
      <c r="C15" s="26">
        <v>105000000</v>
      </c>
      <c r="D15" s="26">
        <v>3686294</v>
      </c>
      <c r="E15" s="24">
        <f t="shared" si="4"/>
        <v>-101313706</v>
      </c>
      <c r="F15" s="26"/>
      <c r="G15" s="25">
        <f t="shared" si="0"/>
        <v>0</v>
      </c>
      <c r="H15" s="25">
        <f t="shared" si="1"/>
        <v>0</v>
      </c>
      <c r="I15" s="35">
        <v>18374600</v>
      </c>
      <c r="J15" s="35">
        <v>9685419</v>
      </c>
      <c r="K15" s="24">
        <f t="shared" si="5"/>
        <v>-8689181</v>
      </c>
      <c r="L15" s="35"/>
      <c r="M15" s="25">
        <f t="shared" si="2"/>
        <v>0</v>
      </c>
      <c r="N15" s="25">
        <f t="shared" ref="N15:N58" si="8">L15/J15*100</f>
        <v>0</v>
      </c>
      <c r="O15" s="26">
        <f t="shared" si="6"/>
        <v>-9685419</v>
      </c>
      <c r="P15" s="26">
        <f t="shared" si="7"/>
        <v>0</v>
      </c>
    </row>
    <row r="16" spans="1:17" s="9" customFormat="1" ht="15">
      <c r="A16" s="15" t="s">
        <v>80</v>
      </c>
      <c r="B16" s="3" t="s">
        <v>31</v>
      </c>
      <c r="C16" s="26">
        <v>367165350</v>
      </c>
      <c r="D16" s="26">
        <v>390581016</v>
      </c>
      <c r="E16" s="24">
        <f t="shared" si="4"/>
        <v>23415666</v>
      </c>
      <c r="F16" s="26">
        <v>371464242.94</v>
      </c>
      <c r="G16" s="25">
        <f t="shared" si="0"/>
        <v>4.3293737282491689</v>
      </c>
      <c r="H16" s="25">
        <f t="shared" si="1"/>
        <v>95.105554986830185</v>
      </c>
      <c r="I16" s="35">
        <v>333047360</v>
      </c>
      <c r="J16" s="35">
        <v>340023832</v>
      </c>
      <c r="K16" s="24">
        <f t="shared" si="5"/>
        <v>6976472</v>
      </c>
      <c r="L16" s="35">
        <v>332562639.82999998</v>
      </c>
      <c r="M16" s="25">
        <f t="shared" si="2"/>
        <v>4.3106410332380625</v>
      </c>
      <c r="N16" s="25">
        <f t="shared" si="8"/>
        <v>97.805685523242971</v>
      </c>
      <c r="O16" s="26">
        <f t="shared" si="6"/>
        <v>-7461192.1700000167</v>
      </c>
      <c r="P16" s="26">
        <f t="shared" si="7"/>
        <v>-38901603.110000014</v>
      </c>
    </row>
    <row r="17" spans="1:16" s="10" customFormat="1" ht="30" customHeight="1">
      <c r="A17" s="14" t="s">
        <v>2</v>
      </c>
      <c r="B17" s="6" t="s">
        <v>3</v>
      </c>
      <c r="C17" s="21">
        <f>C19+C20+C18</f>
        <v>48250333</v>
      </c>
      <c r="D17" s="21">
        <f>D19+D20+D18</f>
        <v>71253050</v>
      </c>
      <c r="E17" s="21">
        <f t="shared" si="4"/>
        <v>23002717</v>
      </c>
      <c r="F17" s="21">
        <f>F19+F20+F18</f>
        <v>54715090.050000004</v>
      </c>
      <c r="G17" s="27">
        <f>G19+G20+G18</f>
        <v>0.63769818469316142</v>
      </c>
      <c r="H17" s="22">
        <f t="shared" si="1"/>
        <v>76.789821698860621</v>
      </c>
      <c r="I17" s="34">
        <f>+I19+I20+I18</f>
        <v>45033200</v>
      </c>
      <c r="J17" s="34">
        <f>+J19+J20+J18</f>
        <v>65307798</v>
      </c>
      <c r="K17" s="21">
        <f t="shared" si="5"/>
        <v>20274598</v>
      </c>
      <c r="L17" s="34">
        <f>L19+L20+L18</f>
        <v>65108302.680000007</v>
      </c>
      <c r="M17" s="22">
        <f t="shared" si="2"/>
        <v>0.84392679009391813</v>
      </c>
      <c r="N17" s="22">
        <f t="shared" si="8"/>
        <v>99.694530628639484</v>
      </c>
      <c r="O17" s="23">
        <f t="shared" si="6"/>
        <v>-199495.31999999285</v>
      </c>
      <c r="P17" s="23">
        <f t="shared" si="7"/>
        <v>10393212.630000003</v>
      </c>
    </row>
    <row r="18" spans="1:16" s="9" customFormat="1" ht="18.75" customHeight="1">
      <c r="A18" s="15" t="s">
        <v>104</v>
      </c>
      <c r="B18" s="3" t="s">
        <v>105</v>
      </c>
      <c r="C18" s="24">
        <v>11754800</v>
      </c>
      <c r="D18" s="24">
        <v>13596700</v>
      </c>
      <c r="E18" s="24">
        <f t="shared" si="4"/>
        <v>1841900</v>
      </c>
      <c r="F18" s="24">
        <v>13596621.529999999</v>
      </c>
      <c r="G18" s="25">
        <f t="shared" ref="G18:G58" si="9">F18/F$59*100</f>
        <v>0.15846708576587556</v>
      </c>
      <c r="H18" s="25">
        <f t="shared" ref="H18:H58" si="10">F18/D18*100</f>
        <v>99.999422874668113</v>
      </c>
      <c r="I18" s="36">
        <v>13348200</v>
      </c>
      <c r="J18" s="36">
        <v>13734600</v>
      </c>
      <c r="K18" s="24">
        <f t="shared" si="5"/>
        <v>386400</v>
      </c>
      <c r="L18" s="36">
        <v>13734536.92</v>
      </c>
      <c r="M18" s="25">
        <f t="shared" si="2"/>
        <v>0.1780255847443942</v>
      </c>
      <c r="N18" s="25">
        <f t="shared" si="8"/>
        <v>99.999540721972252</v>
      </c>
      <c r="O18" s="26">
        <f t="shared" si="6"/>
        <v>-63.080000000074506</v>
      </c>
      <c r="P18" s="26">
        <f t="shared" si="7"/>
        <v>137915.3900000006</v>
      </c>
    </row>
    <row r="19" spans="1:16" s="9" customFormat="1" ht="48.75" customHeight="1">
      <c r="A19" s="15" t="s">
        <v>32</v>
      </c>
      <c r="B19" s="3" t="s">
        <v>33</v>
      </c>
      <c r="C19" s="26">
        <v>29860533</v>
      </c>
      <c r="D19" s="26">
        <v>48496350</v>
      </c>
      <c r="E19" s="24">
        <f t="shared" si="4"/>
        <v>18635817</v>
      </c>
      <c r="F19" s="26">
        <v>32297236.800000001</v>
      </c>
      <c r="G19" s="25">
        <f t="shared" si="9"/>
        <v>0.37642064116396656</v>
      </c>
      <c r="H19" s="25">
        <f t="shared" si="10"/>
        <v>66.597252782941396</v>
      </c>
      <c r="I19" s="35">
        <v>30932500</v>
      </c>
      <c r="J19" s="35">
        <v>35039223</v>
      </c>
      <c r="K19" s="24">
        <f t="shared" si="5"/>
        <v>4106723</v>
      </c>
      <c r="L19" s="35">
        <v>34845188.840000004</v>
      </c>
      <c r="M19" s="25">
        <f t="shared" si="2"/>
        <v>0.45165957577620608</v>
      </c>
      <c r="N19" s="25">
        <f t="shared" si="8"/>
        <v>99.446237263879979</v>
      </c>
      <c r="O19" s="26">
        <f t="shared" si="6"/>
        <v>-194034.15999999642</v>
      </c>
      <c r="P19" s="26">
        <f t="shared" si="7"/>
        <v>2547952.0400000028</v>
      </c>
    </row>
    <row r="20" spans="1:16" s="9" customFormat="1" ht="31.5" customHeight="1">
      <c r="A20" s="15" t="s">
        <v>81</v>
      </c>
      <c r="B20" s="3" t="s">
        <v>82</v>
      </c>
      <c r="C20" s="26">
        <v>6635000</v>
      </c>
      <c r="D20" s="26">
        <v>9160000</v>
      </c>
      <c r="E20" s="24">
        <f t="shared" si="4"/>
        <v>2525000</v>
      </c>
      <c r="F20" s="26">
        <v>8821231.7200000007</v>
      </c>
      <c r="G20" s="25">
        <f t="shared" si="9"/>
        <v>0.10281045776331925</v>
      </c>
      <c r="H20" s="25">
        <f t="shared" si="10"/>
        <v>96.301656331877737</v>
      </c>
      <c r="I20" s="35">
        <v>752500</v>
      </c>
      <c r="J20" s="35">
        <v>16533975</v>
      </c>
      <c r="K20" s="24">
        <f t="shared" si="5"/>
        <v>15781475</v>
      </c>
      <c r="L20" s="35">
        <v>16528576.92</v>
      </c>
      <c r="M20" s="25">
        <f t="shared" si="2"/>
        <v>0.21424162957331788</v>
      </c>
      <c r="N20" s="25">
        <f t="shared" si="8"/>
        <v>99.967351589681243</v>
      </c>
      <c r="O20" s="26">
        <f t="shared" si="6"/>
        <v>-5398.0800000000745</v>
      </c>
      <c r="P20" s="26">
        <f t="shared" si="7"/>
        <v>7707345.1999999993</v>
      </c>
    </row>
    <row r="21" spans="1:16" s="10" customFormat="1">
      <c r="A21" s="14" t="s">
        <v>4</v>
      </c>
      <c r="B21" s="6" t="s">
        <v>5</v>
      </c>
      <c r="C21" s="21">
        <f>C22+C23+C24+C25+C27+C26</f>
        <v>423059390</v>
      </c>
      <c r="D21" s="21">
        <f>D22+D23+D24+D25+D27+D26</f>
        <v>644402742</v>
      </c>
      <c r="E21" s="21">
        <f t="shared" si="4"/>
        <v>221343352</v>
      </c>
      <c r="F21" s="21">
        <f>F22+F23+F24+F25+F27+F26</f>
        <v>594989450.98000002</v>
      </c>
      <c r="G21" s="22">
        <f t="shared" si="9"/>
        <v>6.9345347408694762</v>
      </c>
      <c r="H21" s="22">
        <f t="shared" si="10"/>
        <v>92.331924152489094</v>
      </c>
      <c r="I21" s="34">
        <f>I22+I23+I24+I25+I27+I26</f>
        <v>469818765</v>
      </c>
      <c r="J21" s="34">
        <f>J22+J23+J24+J25+J27+J26</f>
        <v>671773865</v>
      </c>
      <c r="K21" s="21">
        <f t="shared" si="5"/>
        <v>201955100</v>
      </c>
      <c r="L21" s="34">
        <f>L22+L23+L24+L25+L27+L26</f>
        <v>620832423.59000003</v>
      </c>
      <c r="M21" s="22">
        <f t="shared" si="2"/>
        <v>8.0471628480568516</v>
      </c>
      <c r="N21" s="22">
        <f t="shared" si="8"/>
        <v>92.416876561579258</v>
      </c>
      <c r="O21" s="23">
        <f t="shared" si="6"/>
        <v>-50941441.409999967</v>
      </c>
      <c r="P21" s="23">
        <f t="shared" si="7"/>
        <v>25842972.610000014</v>
      </c>
    </row>
    <row r="22" spans="1:16" s="9" customFormat="1" ht="15">
      <c r="A22" s="15" t="s">
        <v>34</v>
      </c>
      <c r="B22" s="4" t="s">
        <v>39</v>
      </c>
      <c r="C22" s="26">
        <v>1916800</v>
      </c>
      <c r="D22" s="26">
        <v>1652025</v>
      </c>
      <c r="E22" s="24">
        <f t="shared" si="4"/>
        <v>-264775</v>
      </c>
      <c r="F22" s="26">
        <v>1650186.19</v>
      </c>
      <c r="G22" s="25">
        <f t="shared" si="9"/>
        <v>1.9232733361255326E-2</v>
      </c>
      <c r="H22" s="25">
        <f t="shared" si="10"/>
        <v>99.888693573039149</v>
      </c>
      <c r="I22" s="35">
        <v>2047200</v>
      </c>
      <c r="J22" s="35">
        <f>1683854-23289</f>
        <v>1660565</v>
      </c>
      <c r="K22" s="24">
        <f t="shared" si="5"/>
        <v>-386635</v>
      </c>
      <c r="L22" s="35">
        <v>1660563.96</v>
      </c>
      <c r="M22" s="25">
        <f t="shared" si="2"/>
        <v>2.1524050771161114E-2</v>
      </c>
      <c r="N22" s="25">
        <f t="shared" si="8"/>
        <v>99.999937370714193</v>
      </c>
      <c r="O22" s="26">
        <f t="shared" si="6"/>
        <v>-1.0400000000372529</v>
      </c>
      <c r="P22" s="26">
        <f t="shared" si="7"/>
        <v>10377.770000000019</v>
      </c>
    </row>
    <row r="23" spans="1:16" s="9" customFormat="1" ht="15">
      <c r="A23" s="15" t="s">
        <v>35</v>
      </c>
      <c r="B23" s="3" t="s">
        <v>40</v>
      </c>
      <c r="C23" s="24">
        <v>18778000</v>
      </c>
      <c r="D23" s="24">
        <v>39208750</v>
      </c>
      <c r="E23" s="24">
        <f t="shared" si="4"/>
        <v>20430750</v>
      </c>
      <c r="F23" s="24">
        <v>39208736.789999999</v>
      </c>
      <c r="G23" s="25">
        <f t="shared" si="9"/>
        <v>0.45697339165934481</v>
      </c>
      <c r="H23" s="25">
        <f t="shared" si="10"/>
        <v>99.99996630854082</v>
      </c>
      <c r="I23" s="36">
        <v>16735500</v>
      </c>
      <c r="J23" s="36">
        <f>39778789+613200</f>
        <v>40391989</v>
      </c>
      <c r="K23" s="24">
        <f t="shared" si="5"/>
        <v>23656489</v>
      </c>
      <c r="L23" s="36">
        <v>40376714.979999997</v>
      </c>
      <c r="M23" s="25">
        <f t="shared" si="2"/>
        <v>0.52335862040642001</v>
      </c>
      <c r="N23" s="25">
        <f t="shared" si="8"/>
        <v>99.962185521490397</v>
      </c>
      <c r="O23" s="26">
        <f t="shared" si="6"/>
        <v>-15274.020000003278</v>
      </c>
      <c r="P23" s="26">
        <f t="shared" si="7"/>
        <v>1167978.1899999976</v>
      </c>
    </row>
    <row r="24" spans="1:16" s="9" customFormat="1" ht="16.5" customHeight="1">
      <c r="A24" s="15" t="s">
        <v>36</v>
      </c>
      <c r="B24" s="3" t="s">
        <v>41</v>
      </c>
      <c r="C24" s="24">
        <v>151252000</v>
      </c>
      <c r="D24" s="24">
        <v>168815185</v>
      </c>
      <c r="E24" s="24">
        <f t="shared" si="4"/>
        <v>17563185</v>
      </c>
      <c r="F24" s="24">
        <v>168787708</v>
      </c>
      <c r="G24" s="25">
        <f t="shared" si="9"/>
        <v>1.9672016420289051</v>
      </c>
      <c r="H24" s="25">
        <f t="shared" si="10"/>
        <v>99.983723620597289</v>
      </c>
      <c r="I24" s="36">
        <v>151252000</v>
      </c>
      <c r="J24" s="36">
        <v>208011435</v>
      </c>
      <c r="K24" s="24">
        <f t="shared" si="5"/>
        <v>56759435</v>
      </c>
      <c r="L24" s="36">
        <v>208011412.09</v>
      </c>
      <c r="M24" s="25">
        <f t="shared" si="2"/>
        <v>2.6962214661132822</v>
      </c>
      <c r="N24" s="25">
        <f t="shared" si="8"/>
        <v>99.999988986182416</v>
      </c>
      <c r="O24" s="26">
        <f t="shared" si="6"/>
        <v>-22.909999996423721</v>
      </c>
      <c r="P24" s="26">
        <f t="shared" si="7"/>
        <v>39223704.090000004</v>
      </c>
    </row>
    <row r="25" spans="1:16" s="9" customFormat="1" ht="18" customHeight="1">
      <c r="A25" s="15" t="s">
        <v>37</v>
      </c>
      <c r="B25" s="3" t="s">
        <v>106</v>
      </c>
      <c r="C25" s="26">
        <v>182355790</v>
      </c>
      <c r="D25" s="26">
        <v>358410238</v>
      </c>
      <c r="E25" s="24">
        <f t="shared" si="4"/>
        <v>176054448</v>
      </c>
      <c r="F25" s="26">
        <v>323635733.11000001</v>
      </c>
      <c r="G25" s="25">
        <f t="shared" si="9"/>
        <v>3.7719378569511735</v>
      </c>
      <c r="H25" s="25">
        <f t="shared" si="10"/>
        <v>90.297569320550494</v>
      </c>
      <c r="I25" s="35">
        <v>246249765</v>
      </c>
      <c r="J25" s="35">
        <f>338784792-676100+15124800</f>
        <v>353233492</v>
      </c>
      <c r="K25" s="24">
        <f t="shared" si="5"/>
        <v>106983727</v>
      </c>
      <c r="L25" s="35">
        <v>313756817.41000003</v>
      </c>
      <c r="M25" s="25">
        <f t="shared" si="2"/>
        <v>4.0668819933504814</v>
      </c>
      <c r="N25" s="25">
        <f t="shared" si="8"/>
        <v>88.824198303936598</v>
      </c>
      <c r="O25" s="26">
        <f t="shared" si="6"/>
        <v>-39476674.589999974</v>
      </c>
      <c r="P25" s="26">
        <f t="shared" si="7"/>
        <v>-9878915.6999999881</v>
      </c>
    </row>
    <row r="26" spans="1:16" s="9" customFormat="1" ht="18" customHeight="1">
      <c r="A26" s="15" t="s">
        <v>109</v>
      </c>
      <c r="B26" s="4" t="s">
        <v>108</v>
      </c>
      <c r="C26" s="26">
        <v>448800</v>
      </c>
      <c r="D26" s="26">
        <v>18000</v>
      </c>
      <c r="E26" s="24">
        <f t="shared" si="4"/>
        <v>-430800</v>
      </c>
      <c r="F26" s="26">
        <v>18000</v>
      </c>
      <c r="G26" s="25">
        <f t="shared" si="9"/>
        <v>2.0978796368584075E-4</v>
      </c>
      <c r="H26" s="25">
        <f t="shared" si="10"/>
        <v>100</v>
      </c>
      <c r="I26" s="35"/>
      <c r="J26" s="35"/>
      <c r="K26" s="24">
        <f t="shared" si="5"/>
        <v>0</v>
      </c>
      <c r="L26" s="35">
        <v>0</v>
      </c>
      <c r="M26" s="25">
        <f t="shared" si="2"/>
        <v>0</v>
      </c>
      <c r="N26" s="25"/>
      <c r="O26" s="26">
        <f t="shared" si="6"/>
        <v>0</v>
      </c>
      <c r="P26" s="26">
        <f t="shared" si="7"/>
        <v>-18000</v>
      </c>
    </row>
    <row r="27" spans="1:16" s="9" customFormat="1" ht="17.25" customHeight="1">
      <c r="A27" s="15" t="s">
        <v>38</v>
      </c>
      <c r="B27" s="3" t="s">
        <v>42</v>
      </c>
      <c r="C27" s="26">
        <v>68308000</v>
      </c>
      <c r="D27" s="26">
        <v>76298544</v>
      </c>
      <c r="E27" s="24">
        <f t="shared" si="4"/>
        <v>7990544</v>
      </c>
      <c r="F27" s="26">
        <v>61689086.890000001</v>
      </c>
      <c r="G27" s="25">
        <f t="shared" si="9"/>
        <v>0.71897932890511074</v>
      </c>
      <c r="H27" s="25">
        <f t="shared" si="10"/>
        <v>80.852246525176156</v>
      </c>
      <c r="I27" s="35">
        <v>53534300</v>
      </c>
      <c r="J27" s="35">
        <f>67316869+1159515</f>
        <v>68476384</v>
      </c>
      <c r="K27" s="24">
        <f t="shared" si="5"/>
        <v>14942084</v>
      </c>
      <c r="L27" s="35">
        <v>57026915.149999999</v>
      </c>
      <c r="M27" s="25">
        <f t="shared" si="2"/>
        <v>0.73917671741550806</v>
      </c>
      <c r="N27" s="25">
        <f t="shared" si="8"/>
        <v>83.279682452274358</v>
      </c>
      <c r="O27" s="26">
        <f t="shared" si="6"/>
        <v>-11449468.850000001</v>
      </c>
      <c r="P27" s="26">
        <f t="shared" si="7"/>
        <v>-4662171.7400000021</v>
      </c>
    </row>
    <row r="28" spans="1:16" s="10" customFormat="1" ht="13.5" customHeight="1">
      <c r="A28" s="14" t="s">
        <v>6</v>
      </c>
      <c r="B28" s="6" t="s">
        <v>7</v>
      </c>
      <c r="C28" s="21">
        <f>C29+C30+C31+C32</f>
        <v>298131384</v>
      </c>
      <c r="D28" s="21">
        <f>D29+D30+D31+D32</f>
        <v>2228675926</v>
      </c>
      <c r="E28" s="21">
        <f t="shared" si="4"/>
        <v>1930544542</v>
      </c>
      <c r="F28" s="21">
        <f>F29+F30+F31+F32</f>
        <v>1629168262.8899999</v>
      </c>
      <c r="G28" s="22">
        <f t="shared" si="9"/>
        <v>18.987771798516196</v>
      </c>
      <c r="H28" s="22">
        <f t="shared" si="10"/>
        <v>73.100276441447946</v>
      </c>
      <c r="I28" s="34">
        <f>I29+I30+I31+I32</f>
        <v>908449700</v>
      </c>
      <c r="J28" s="34">
        <f>J29+J30+J31+J32</f>
        <v>1554061211</v>
      </c>
      <c r="K28" s="21">
        <f t="shared" si="5"/>
        <v>645611511</v>
      </c>
      <c r="L28" s="34">
        <f>L29+L30+L31+L32</f>
        <v>1308783343.1900001</v>
      </c>
      <c r="M28" s="22">
        <f t="shared" si="2"/>
        <v>16.964308395125922</v>
      </c>
      <c r="N28" s="22">
        <f t="shared" si="8"/>
        <v>84.216975105364753</v>
      </c>
      <c r="O28" s="23">
        <f t="shared" si="6"/>
        <v>-245277867.80999994</v>
      </c>
      <c r="P28" s="23">
        <f t="shared" si="7"/>
        <v>-320384919.69999981</v>
      </c>
    </row>
    <row r="29" spans="1:16" s="9" customFormat="1" ht="15">
      <c r="A29" s="15" t="s">
        <v>43</v>
      </c>
      <c r="B29" s="3" t="s">
        <v>47</v>
      </c>
      <c r="C29" s="26">
        <v>23678300</v>
      </c>
      <c r="D29" s="26">
        <v>229884103</v>
      </c>
      <c r="E29" s="24">
        <f t="shared" si="4"/>
        <v>206205803</v>
      </c>
      <c r="F29" s="26">
        <v>194975172.44</v>
      </c>
      <c r="G29" s="25">
        <f t="shared" si="9"/>
        <v>2.2724135775268475</v>
      </c>
      <c r="H29" s="25">
        <f t="shared" si="10"/>
        <v>84.814552157179818</v>
      </c>
      <c r="I29" s="35">
        <v>59461700</v>
      </c>
      <c r="J29" s="35">
        <f>327073423-55900600</f>
        <v>271172823</v>
      </c>
      <c r="K29" s="24">
        <f t="shared" si="5"/>
        <v>211711123</v>
      </c>
      <c r="L29" s="35">
        <v>176764526.36000001</v>
      </c>
      <c r="M29" s="25">
        <f t="shared" si="2"/>
        <v>2.2912027067676983</v>
      </c>
      <c r="N29" s="25">
        <f t="shared" si="8"/>
        <v>65.185192381907683</v>
      </c>
      <c r="O29" s="26">
        <f t="shared" si="6"/>
        <v>-94408296.639999986</v>
      </c>
      <c r="P29" s="26">
        <f t="shared" si="7"/>
        <v>-18210646.079999983</v>
      </c>
    </row>
    <row r="30" spans="1:16" s="9" customFormat="1" ht="14.25" customHeight="1">
      <c r="A30" s="15" t="s">
        <v>44</v>
      </c>
      <c r="B30" s="3" t="s">
        <v>48</v>
      </c>
      <c r="C30" s="26">
        <v>36211400</v>
      </c>
      <c r="D30" s="26">
        <v>1600677615</v>
      </c>
      <c r="E30" s="24">
        <f t="shared" si="4"/>
        <v>1564466215</v>
      </c>
      <c r="F30" s="26">
        <v>1130716679.0999999</v>
      </c>
      <c r="G30" s="25">
        <f t="shared" si="9"/>
        <v>13.178374978555846</v>
      </c>
      <c r="H30" s="25">
        <f t="shared" si="10"/>
        <v>70.639875794102352</v>
      </c>
      <c r="I30" s="35">
        <v>620679200</v>
      </c>
      <c r="J30" s="35">
        <f>974747531-1218231+17957000</f>
        <v>991486300</v>
      </c>
      <c r="K30" s="24">
        <f t="shared" si="5"/>
        <v>370807100</v>
      </c>
      <c r="L30" s="35">
        <v>865230818.41999996</v>
      </c>
      <c r="M30" s="25">
        <f t="shared" si="2"/>
        <v>11.215028456022473</v>
      </c>
      <c r="N30" s="25">
        <f t="shared" si="8"/>
        <v>87.26603871581483</v>
      </c>
      <c r="O30" s="26">
        <f t="shared" si="6"/>
        <v>-126255481.58000004</v>
      </c>
      <c r="P30" s="26">
        <f t="shared" si="7"/>
        <v>-265485860.67999995</v>
      </c>
    </row>
    <row r="31" spans="1:16" s="9" customFormat="1" ht="15">
      <c r="A31" s="15" t="s">
        <v>45</v>
      </c>
      <c r="B31" s="3" t="s">
        <v>49</v>
      </c>
      <c r="C31" s="26">
        <v>157681300</v>
      </c>
      <c r="D31" s="26">
        <v>310029696</v>
      </c>
      <c r="E31" s="24">
        <f t="shared" si="4"/>
        <v>152348396</v>
      </c>
      <c r="F31" s="26">
        <v>218285749.22999999</v>
      </c>
      <c r="G31" s="25">
        <f t="shared" si="9"/>
        <v>2.5440957129222097</v>
      </c>
      <c r="H31" s="25">
        <f t="shared" si="10"/>
        <v>70.408013182711372</v>
      </c>
      <c r="I31" s="35">
        <v>143626600</v>
      </c>
      <c r="J31" s="35">
        <v>183395374</v>
      </c>
      <c r="K31" s="24">
        <f t="shared" si="5"/>
        <v>39768774</v>
      </c>
      <c r="L31" s="35">
        <v>168698011.75</v>
      </c>
      <c r="M31" s="25">
        <f t="shared" si="2"/>
        <v>2.1866454152726127</v>
      </c>
      <c r="N31" s="25">
        <f t="shared" si="8"/>
        <v>91.985968931800869</v>
      </c>
      <c r="O31" s="26">
        <f t="shared" si="6"/>
        <v>-14697362.25</v>
      </c>
      <c r="P31" s="26">
        <f t="shared" si="7"/>
        <v>-49587737.479999989</v>
      </c>
    </row>
    <row r="32" spans="1:16" s="9" customFormat="1" ht="30" customHeight="1">
      <c r="A32" s="15" t="s">
        <v>46</v>
      </c>
      <c r="B32" s="3" t="s">
        <v>50</v>
      </c>
      <c r="C32" s="26">
        <v>80560384</v>
      </c>
      <c r="D32" s="26">
        <v>88084512</v>
      </c>
      <c r="E32" s="24">
        <f t="shared" si="4"/>
        <v>7524128</v>
      </c>
      <c r="F32" s="26">
        <v>85190662.120000005</v>
      </c>
      <c r="G32" s="25">
        <f t="shared" si="9"/>
        <v>0.99288752951129378</v>
      </c>
      <c r="H32" s="25">
        <f t="shared" si="10"/>
        <v>96.714689320183794</v>
      </c>
      <c r="I32" s="35">
        <v>84682200</v>
      </c>
      <c r="J32" s="35">
        <v>108006714</v>
      </c>
      <c r="K32" s="24">
        <f t="shared" si="5"/>
        <v>23324514</v>
      </c>
      <c r="L32" s="35">
        <v>98089986.659999996</v>
      </c>
      <c r="M32" s="25">
        <f t="shared" si="2"/>
        <v>1.2714318170631358</v>
      </c>
      <c r="N32" s="25">
        <f t="shared" si="8"/>
        <v>90.818415844037247</v>
      </c>
      <c r="O32" s="26">
        <f t="shared" si="6"/>
        <v>-9916727.3400000036</v>
      </c>
      <c r="P32" s="26">
        <f t="shared" si="7"/>
        <v>12899324.539999992</v>
      </c>
    </row>
    <row r="33" spans="1:16" s="10" customFormat="1" ht="14.25" customHeight="1">
      <c r="A33" s="14" t="s">
        <v>8</v>
      </c>
      <c r="B33" s="6" t="s">
        <v>9</v>
      </c>
      <c r="C33" s="21">
        <f>C34+C35+C36+C37</f>
        <v>2980225752</v>
      </c>
      <c r="D33" s="21">
        <f>D34+D35+D36+D37</f>
        <v>3633052499</v>
      </c>
      <c r="E33" s="21">
        <f t="shared" si="4"/>
        <v>652826747</v>
      </c>
      <c r="F33" s="21">
        <f>F34+F35+F36+F37</f>
        <v>3385713717.3400006</v>
      </c>
      <c r="G33" s="22">
        <f t="shared" si="9"/>
        <v>39.460110354665382</v>
      </c>
      <c r="H33" s="22">
        <f t="shared" si="10"/>
        <v>93.191984378753688</v>
      </c>
      <c r="I33" s="34">
        <f>I34+I35+I36+I37</f>
        <v>3390103931</v>
      </c>
      <c r="J33" s="34">
        <f>J34+J35+J36+J37</f>
        <v>3650842333</v>
      </c>
      <c r="K33" s="21">
        <f t="shared" si="5"/>
        <v>260738402</v>
      </c>
      <c r="L33" s="34">
        <f>L34+L35+L36+L37</f>
        <v>3564336523.46</v>
      </c>
      <c r="M33" s="22">
        <f t="shared" si="2"/>
        <v>46.200545203002569</v>
      </c>
      <c r="N33" s="22">
        <f t="shared" si="8"/>
        <v>97.630524639257274</v>
      </c>
      <c r="O33" s="23">
        <f t="shared" si="6"/>
        <v>-86505809.539999962</v>
      </c>
      <c r="P33" s="23">
        <f t="shared" si="7"/>
        <v>178622806.11999941</v>
      </c>
    </row>
    <row r="34" spans="1:16" s="9" customFormat="1" ht="15">
      <c r="A34" s="15" t="s">
        <v>51</v>
      </c>
      <c r="B34" s="3" t="s">
        <v>55</v>
      </c>
      <c r="C34" s="26">
        <v>830177523</v>
      </c>
      <c r="D34" s="26">
        <v>1029636789</v>
      </c>
      <c r="E34" s="24">
        <f t="shared" si="4"/>
        <v>199459266</v>
      </c>
      <c r="F34" s="26">
        <v>975045098.61000001</v>
      </c>
      <c r="G34" s="25">
        <f t="shared" si="9"/>
        <v>11.364040318847316</v>
      </c>
      <c r="H34" s="25">
        <f t="shared" si="10"/>
        <v>94.697966217483327</v>
      </c>
      <c r="I34" s="35">
        <v>1018574720</v>
      </c>
      <c r="J34" s="35">
        <v>939680739</v>
      </c>
      <c r="K34" s="24">
        <f t="shared" si="5"/>
        <v>-78893981</v>
      </c>
      <c r="L34" s="35">
        <v>925599934.83000004</v>
      </c>
      <c r="M34" s="25">
        <f t="shared" si="2"/>
        <v>11.997526425338258</v>
      </c>
      <c r="N34" s="25">
        <f t="shared" si="8"/>
        <v>98.501533171257222</v>
      </c>
      <c r="O34" s="26">
        <f t="shared" si="6"/>
        <v>-14080804.169999957</v>
      </c>
      <c r="P34" s="26">
        <f t="shared" si="7"/>
        <v>-49445163.779999971</v>
      </c>
    </row>
    <row r="35" spans="1:16" s="9" customFormat="1" ht="15">
      <c r="A35" s="15" t="s">
        <v>52</v>
      </c>
      <c r="B35" s="3" t="s">
        <v>56</v>
      </c>
      <c r="C35" s="26">
        <v>1967221032</v>
      </c>
      <c r="D35" s="26">
        <f>2416821222+1506000</f>
        <v>2418327222</v>
      </c>
      <c r="E35" s="24">
        <f t="shared" si="4"/>
        <v>451106190</v>
      </c>
      <c r="F35" s="26">
        <v>2230137514.6100001</v>
      </c>
      <c r="G35" s="25">
        <f t="shared" si="9"/>
        <v>25.992000440524098</v>
      </c>
      <c r="H35" s="25">
        <f t="shared" si="10"/>
        <v>92.218186783078778</v>
      </c>
      <c r="I35" s="35">
        <v>2182577049</v>
      </c>
      <c r="J35" s="35">
        <f>2527828456-4706500</f>
        <v>2523121956</v>
      </c>
      <c r="K35" s="24">
        <f t="shared" si="5"/>
        <v>340544907</v>
      </c>
      <c r="L35" s="35">
        <v>2450788228.9899998</v>
      </c>
      <c r="M35" s="25">
        <f t="shared" si="2"/>
        <v>31.766852431353982</v>
      </c>
      <c r="N35" s="25">
        <f t="shared" si="8"/>
        <v>97.13316564671041</v>
      </c>
      <c r="O35" s="26">
        <f t="shared" si="6"/>
        <v>-72333727.010000229</v>
      </c>
      <c r="P35" s="26">
        <f t="shared" si="7"/>
        <v>220650714.37999964</v>
      </c>
    </row>
    <row r="36" spans="1:16" s="9" customFormat="1" ht="15.75" customHeight="1">
      <c r="A36" s="15" t="s">
        <v>53</v>
      </c>
      <c r="B36" s="3" t="s">
        <v>79</v>
      </c>
      <c r="C36" s="26">
        <v>57975757</v>
      </c>
      <c r="D36" s="26">
        <v>73895861</v>
      </c>
      <c r="E36" s="24">
        <f t="shared" si="4"/>
        <v>15920104</v>
      </c>
      <c r="F36" s="26">
        <v>71821782.859999999</v>
      </c>
      <c r="G36" s="25">
        <f t="shared" si="9"/>
        <v>0.83707475413811216</v>
      </c>
      <c r="H36" s="25">
        <f t="shared" si="10"/>
        <v>97.193241797399182</v>
      </c>
      <c r="I36" s="35">
        <v>75588462</v>
      </c>
      <c r="J36" s="35">
        <f>76877974-8932</f>
        <v>76869042</v>
      </c>
      <c r="K36" s="24">
        <f t="shared" si="5"/>
        <v>1280580</v>
      </c>
      <c r="L36" s="35">
        <v>76845978.319999993</v>
      </c>
      <c r="M36" s="25">
        <f t="shared" si="2"/>
        <v>0.99606927451275429</v>
      </c>
      <c r="N36" s="25">
        <f t="shared" si="8"/>
        <v>99.969996139668282</v>
      </c>
      <c r="O36" s="26">
        <f t="shared" si="6"/>
        <v>-23063.680000007153</v>
      </c>
      <c r="P36" s="26">
        <f t="shared" si="7"/>
        <v>5024195.4599999934</v>
      </c>
    </row>
    <row r="37" spans="1:16" s="9" customFormat="1" ht="17.25" customHeight="1">
      <c r="A37" s="15" t="s">
        <v>54</v>
      </c>
      <c r="B37" s="3" t="s">
        <v>57</v>
      </c>
      <c r="C37" s="26">
        <v>124851440</v>
      </c>
      <c r="D37" s="26">
        <v>111192627</v>
      </c>
      <c r="E37" s="24">
        <f t="shared" si="4"/>
        <v>-13658813</v>
      </c>
      <c r="F37" s="26">
        <v>108709321.26000001</v>
      </c>
      <c r="G37" s="25">
        <f t="shared" si="9"/>
        <v>1.2669948411558485</v>
      </c>
      <c r="H37" s="25">
        <f t="shared" si="10"/>
        <v>97.766663305832324</v>
      </c>
      <c r="I37" s="35">
        <v>113363700</v>
      </c>
      <c r="J37" s="35">
        <v>111170596</v>
      </c>
      <c r="K37" s="24">
        <f t="shared" si="5"/>
        <v>-2193104</v>
      </c>
      <c r="L37" s="35">
        <v>111102381.31999999</v>
      </c>
      <c r="M37" s="25">
        <f t="shared" si="2"/>
        <v>1.440097071797573</v>
      </c>
      <c r="N37" s="25">
        <f t="shared" si="8"/>
        <v>99.938639638128762</v>
      </c>
      <c r="O37" s="26">
        <f t="shared" si="6"/>
        <v>-68214.680000007153</v>
      </c>
      <c r="P37" s="26">
        <f t="shared" si="7"/>
        <v>2393060.0599999875</v>
      </c>
    </row>
    <row r="38" spans="1:16" s="10" customFormat="1" ht="19.5" customHeight="1">
      <c r="A38" s="14" t="s">
        <v>10</v>
      </c>
      <c r="B38" s="6" t="s">
        <v>83</v>
      </c>
      <c r="C38" s="21">
        <f>C39+C40</f>
        <v>236996000</v>
      </c>
      <c r="D38" s="21">
        <f>D39+D40</f>
        <v>292482635</v>
      </c>
      <c r="E38" s="21">
        <f t="shared" si="4"/>
        <v>55486635</v>
      </c>
      <c r="F38" s="21">
        <f>F39+F40</f>
        <v>288769150.56</v>
      </c>
      <c r="G38" s="22">
        <f t="shared" si="9"/>
        <v>3.3655717817373532</v>
      </c>
      <c r="H38" s="22">
        <f t="shared" si="10"/>
        <v>98.73035729454503</v>
      </c>
      <c r="I38" s="34">
        <f>I39+I40</f>
        <v>262729500</v>
      </c>
      <c r="J38" s="34">
        <f>J39+J40</f>
        <v>276583232</v>
      </c>
      <c r="K38" s="21">
        <f>J38-I38</f>
        <v>13853732</v>
      </c>
      <c r="L38" s="34">
        <f>L39+L40</f>
        <v>268550151.19</v>
      </c>
      <c r="M38" s="22">
        <f t="shared" si="2"/>
        <v>3.480918066423984</v>
      </c>
      <c r="N38" s="22">
        <f t="shared" si="8"/>
        <v>97.095600932886626</v>
      </c>
      <c r="O38" s="23">
        <f t="shared" si="6"/>
        <v>-8033080.8100000024</v>
      </c>
      <c r="P38" s="23">
        <f t="shared" si="7"/>
        <v>-20218999.370000005</v>
      </c>
    </row>
    <row r="39" spans="1:16" s="9" customFormat="1" ht="16.5" customHeight="1">
      <c r="A39" s="15" t="s">
        <v>58</v>
      </c>
      <c r="B39" s="3" t="s">
        <v>60</v>
      </c>
      <c r="C39" s="26">
        <v>215110100</v>
      </c>
      <c r="D39" s="26">
        <v>268568849</v>
      </c>
      <c r="E39" s="24">
        <f t="shared" si="4"/>
        <v>53458749</v>
      </c>
      <c r="F39" s="26">
        <v>264888036.12</v>
      </c>
      <c r="G39" s="25">
        <f t="shared" si="9"/>
        <v>3.0872400945753458</v>
      </c>
      <c r="H39" s="25">
        <f t="shared" si="10"/>
        <v>98.629471402321869</v>
      </c>
      <c r="I39" s="35">
        <v>240978900</v>
      </c>
      <c r="J39" s="35">
        <v>254802252</v>
      </c>
      <c r="K39" s="24">
        <f t="shared" si="5"/>
        <v>13823352</v>
      </c>
      <c r="L39" s="35">
        <v>246776230.94999999</v>
      </c>
      <c r="M39" s="25">
        <f t="shared" si="2"/>
        <v>3.1986868630363272</v>
      </c>
      <c r="N39" s="25">
        <f t="shared" si="8"/>
        <v>96.850098071346707</v>
      </c>
      <c r="O39" s="26">
        <f t="shared" si="6"/>
        <v>-8026021.0500000119</v>
      </c>
      <c r="P39" s="26">
        <f t="shared" si="7"/>
        <v>-18111805.170000017</v>
      </c>
    </row>
    <row r="40" spans="1:16" s="9" customFormat="1" ht="15">
      <c r="A40" s="15" t="s">
        <v>59</v>
      </c>
      <c r="B40" s="3" t="s">
        <v>84</v>
      </c>
      <c r="C40" s="26">
        <v>21885900</v>
      </c>
      <c r="D40" s="26">
        <v>23913786</v>
      </c>
      <c r="E40" s="24">
        <f t="shared" si="4"/>
        <v>2027886</v>
      </c>
      <c r="F40" s="26">
        <v>23881114.440000001</v>
      </c>
      <c r="G40" s="25">
        <f t="shared" si="9"/>
        <v>0.27833168716200707</v>
      </c>
      <c r="H40" s="25">
        <f t="shared" si="10"/>
        <v>99.863377718609684</v>
      </c>
      <c r="I40" s="35">
        <v>21750600</v>
      </c>
      <c r="J40" s="35">
        <v>21780980</v>
      </c>
      <c r="K40" s="24">
        <f t="shared" si="5"/>
        <v>30380</v>
      </c>
      <c r="L40" s="35">
        <v>21773920.239999998</v>
      </c>
      <c r="M40" s="25">
        <f t="shared" si="2"/>
        <v>0.28223120338765667</v>
      </c>
      <c r="N40" s="25">
        <f t="shared" si="8"/>
        <v>99.967587500654233</v>
      </c>
      <c r="O40" s="26">
        <f t="shared" si="6"/>
        <v>-7059.7600000016391</v>
      </c>
      <c r="P40" s="26">
        <f t="shared" si="7"/>
        <v>-2107194.200000003</v>
      </c>
    </row>
    <row r="41" spans="1:16" s="10" customFormat="1">
      <c r="A41" s="16" t="s">
        <v>11</v>
      </c>
      <c r="B41" s="5" t="s">
        <v>86</v>
      </c>
      <c r="C41" s="21">
        <f>SUM(C42:C46)</f>
        <v>498694250</v>
      </c>
      <c r="D41" s="21">
        <f>SUM(D42:D46)</f>
        <v>742559250</v>
      </c>
      <c r="E41" s="21">
        <f t="shared" si="4"/>
        <v>243865000</v>
      </c>
      <c r="F41" s="21">
        <f>SUM(F42:F46)</f>
        <v>579109836.35000002</v>
      </c>
      <c r="G41" s="22">
        <f t="shared" si="9"/>
        <v>6.7494596287948321</v>
      </c>
      <c r="H41" s="22">
        <f t="shared" si="10"/>
        <v>77.988367440039298</v>
      </c>
      <c r="I41" s="34">
        <f>SUM(I42:I46)</f>
        <v>0</v>
      </c>
      <c r="J41" s="34">
        <f>SUM(J42:J46)</f>
        <v>115371087</v>
      </c>
      <c r="K41" s="21">
        <f t="shared" si="5"/>
        <v>115371087</v>
      </c>
      <c r="L41" s="34">
        <f>SUM(L42:L46)</f>
        <v>107586535.75</v>
      </c>
      <c r="M41" s="22">
        <f t="shared" ref="M41:M58" si="11">L41/L$59*100</f>
        <v>1.3945250610981226</v>
      </c>
      <c r="N41" s="22">
        <f t="shared" si="8"/>
        <v>93.252597810749577</v>
      </c>
      <c r="O41" s="23">
        <f t="shared" si="6"/>
        <v>-7784551.25</v>
      </c>
      <c r="P41" s="23">
        <f t="shared" si="7"/>
        <v>-471523300.60000002</v>
      </c>
    </row>
    <row r="42" spans="1:16" s="9" customFormat="1" ht="16.149999999999999" customHeight="1">
      <c r="A42" s="15" t="s">
        <v>63</v>
      </c>
      <c r="B42" s="3" t="s">
        <v>66</v>
      </c>
      <c r="C42" s="26">
        <v>132863700</v>
      </c>
      <c r="D42" s="26">
        <v>173495683</v>
      </c>
      <c r="E42" s="24">
        <f t="shared" si="4"/>
        <v>40631983</v>
      </c>
      <c r="F42" s="26">
        <v>163431344.28</v>
      </c>
      <c r="G42" s="25">
        <f t="shared" si="9"/>
        <v>1.9047738288300431</v>
      </c>
      <c r="H42" s="25">
        <f t="shared" si="10"/>
        <v>94.199084065970681</v>
      </c>
      <c r="I42" s="35">
        <v>0</v>
      </c>
      <c r="J42" s="35">
        <v>0</v>
      </c>
      <c r="K42" s="24">
        <f t="shared" si="5"/>
        <v>0</v>
      </c>
      <c r="L42" s="35">
        <v>0</v>
      </c>
      <c r="M42" s="25">
        <f t="shared" si="11"/>
        <v>0</v>
      </c>
      <c r="N42" s="25"/>
      <c r="O42" s="26">
        <f t="shared" si="6"/>
        <v>0</v>
      </c>
      <c r="P42" s="26">
        <f t="shared" si="7"/>
        <v>-163431344.28</v>
      </c>
    </row>
    <row r="43" spans="1:16" s="9" customFormat="1" ht="14.25" customHeight="1">
      <c r="A43" s="15" t="s">
        <v>64</v>
      </c>
      <c r="B43" s="3" t="s">
        <v>67</v>
      </c>
      <c r="C43" s="26">
        <v>179577100</v>
      </c>
      <c r="D43" s="26">
        <v>202385918</v>
      </c>
      <c r="E43" s="24">
        <f t="shared" si="4"/>
        <v>22808818</v>
      </c>
      <c r="F43" s="26">
        <v>195099440.00999999</v>
      </c>
      <c r="G43" s="25">
        <f t="shared" si="9"/>
        <v>2.2738619019969852</v>
      </c>
      <c r="H43" s="25">
        <f t="shared" si="10"/>
        <v>96.399710976926755</v>
      </c>
      <c r="I43" s="35">
        <v>0</v>
      </c>
      <c r="J43" s="35">
        <v>0</v>
      </c>
      <c r="K43" s="24">
        <f t="shared" si="5"/>
        <v>0</v>
      </c>
      <c r="L43" s="35">
        <v>0</v>
      </c>
      <c r="M43" s="25">
        <f t="shared" si="11"/>
        <v>0</v>
      </c>
      <c r="N43" s="25"/>
      <c r="O43" s="26">
        <f t="shared" si="6"/>
        <v>0</v>
      </c>
      <c r="P43" s="26">
        <f t="shared" si="7"/>
        <v>-195099440.00999999</v>
      </c>
    </row>
    <row r="44" spans="1:16" s="9" customFormat="1" ht="14.25" customHeight="1">
      <c r="A44" s="15" t="s">
        <v>87</v>
      </c>
      <c r="B44" s="3" t="s">
        <v>88</v>
      </c>
      <c r="C44" s="26">
        <v>4053200</v>
      </c>
      <c r="D44" s="26">
        <v>5260002</v>
      </c>
      <c r="E44" s="24">
        <f t="shared" si="4"/>
        <v>1206802</v>
      </c>
      <c r="F44" s="26">
        <v>4628351.41</v>
      </c>
      <c r="G44" s="25">
        <f t="shared" si="9"/>
        <v>5.3942912084799427E-2</v>
      </c>
      <c r="H44" s="25">
        <f t="shared" si="10"/>
        <v>87.991438216183198</v>
      </c>
      <c r="I44" s="35">
        <v>0</v>
      </c>
      <c r="J44" s="35">
        <v>0</v>
      </c>
      <c r="K44" s="24">
        <f t="shared" si="5"/>
        <v>0</v>
      </c>
      <c r="L44" s="35">
        <v>0</v>
      </c>
      <c r="M44" s="25">
        <f t="shared" si="11"/>
        <v>0</v>
      </c>
      <c r="N44" s="25"/>
      <c r="O44" s="26">
        <f t="shared" si="6"/>
        <v>0</v>
      </c>
      <c r="P44" s="26">
        <f t="shared" si="7"/>
        <v>-4628351.41</v>
      </c>
    </row>
    <row r="45" spans="1:16" s="9" customFormat="1" ht="16.5" customHeight="1">
      <c r="A45" s="15" t="s">
        <v>65</v>
      </c>
      <c r="B45" s="3" t="s">
        <v>68</v>
      </c>
      <c r="C45" s="26">
        <v>1079000</v>
      </c>
      <c r="D45" s="26">
        <v>5235903</v>
      </c>
      <c r="E45" s="24">
        <f t="shared" si="4"/>
        <v>4156903</v>
      </c>
      <c r="F45" s="26">
        <v>5235421.2300000004</v>
      </c>
      <c r="G45" s="25">
        <f t="shared" si="9"/>
        <v>6.101824215996221E-2</v>
      </c>
      <c r="H45" s="25">
        <f t="shared" si="10"/>
        <v>99.990798721825072</v>
      </c>
      <c r="I45" s="35">
        <v>0</v>
      </c>
      <c r="J45" s="35">
        <v>0</v>
      </c>
      <c r="K45" s="24">
        <f t="shared" si="5"/>
        <v>0</v>
      </c>
      <c r="L45" s="35">
        <v>0</v>
      </c>
      <c r="M45" s="25">
        <f t="shared" si="11"/>
        <v>0</v>
      </c>
      <c r="N45" s="25"/>
      <c r="O45" s="26">
        <f t="shared" si="6"/>
        <v>0</v>
      </c>
      <c r="P45" s="26">
        <f t="shared" si="7"/>
        <v>-5235421.2300000004</v>
      </c>
    </row>
    <row r="46" spans="1:16" s="9" customFormat="1" ht="15.75" customHeight="1">
      <c r="A46" s="15" t="s">
        <v>89</v>
      </c>
      <c r="B46" s="3" t="s">
        <v>90</v>
      </c>
      <c r="C46" s="26">
        <v>181121250</v>
      </c>
      <c r="D46" s="26">
        <v>356181744</v>
      </c>
      <c r="E46" s="24">
        <f t="shared" si="4"/>
        <v>175060494</v>
      </c>
      <c r="F46" s="26">
        <v>210715279.41999999</v>
      </c>
      <c r="G46" s="25">
        <f t="shared" si="9"/>
        <v>2.4558627437230411</v>
      </c>
      <c r="H46" s="25">
        <f t="shared" si="10"/>
        <v>59.159483317033789</v>
      </c>
      <c r="I46" s="35">
        <v>0</v>
      </c>
      <c r="J46" s="35">
        <v>115371087</v>
      </c>
      <c r="K46" s="24">
        <f t="shared" si="5"/>
        <v>115371087</v>
      </c>
      <c r="L46" s="35">
        <v>107586535.75</v>
      </c>
      <c r="M46" s="25">
        <f t="shared" si="11"/>
        <v>1.3945250610981226</v>
      </c>
      <c r="N46" s="25">
        <f t="shared" si="8"/>
        <v>93.252597810749577</v>
      </c>
      <c r="O46" s="26">
        <f t="shared" si="6"/>
        <v>-7784551.25</v>
      </c>
      <c r="P46" s="26">
        <f t="shared" si="7"/>
        <v>-103128743.66999999</v>
      </c>
    </row>
    <row r="47" spans="1:16" s="10" customFormat="1">
      <c r="A47" s="16" t="s">
        <v>12</v>
      </c>
      <c r="B47" s="5" t="s">
        <v>13</v>
      </c>
      <c r="C47" s="21">
        <f>C48+C49+C50+C51</f>
        <v>367779961</v>
      </c>
      <c r="D47" s="21">
        <f>D48+D49+D50+D51</f>
        <v>423300586</v>
      </c>
      <c r="E47" s="21">
        <f t="shared" si="4"/>
        <v>55520625</v>
      </c>
      <c r="F47" s="21">
        <f>F48+F49+F50+F51</f>
        <v>409259557.37</v>
      </c>
      <c r="G47" s="22">
        <f t="shared" si="9"/>
        <v>4.7698738422011564</v>
      </c>
      <c r="H47" s="22">
        <f t="shared" si="10"/>
        <v>96.682964991217844</v>
      </c>
      <c r="I47" s="34">
        <f>I48+I49+I50+I51</f>
        <v>286543723</v>
      </c>
      <c r="J47" s="34">
        <f>J48+J49+J50+J51</f>
        <v>358809073</v>
      </c>
      <c r="K47" s="21">
        <f t="shared" si="5"/>
        <v>72265350</v>
      </c>
      <c r="L47" s="34">
        <f>L48+L49+L50+L51</f>
        <v>351949740.32999998</v>
      </c>
      <c r="M47" s="22">
        <f t="shared" si="11"/>
        <v>4.5619345368424655</v>
      </c>
      <c r="N47" s="22">
        <f t="shared" si="8"/>
        <v>98.08830567949434</v>
      </c>
      <c r="O47" s="23">
        <f t="shared" si="6"/>
        <v>-6859332.6700000167</v>
      </c>
      <c r="P47" s="23">
        <f t="shared" si="7"/>
        <v>-57309817.040000021</v>
      </c>
    </row>
    <row r="48" spans="1:16" s="9" customFormat="1" ht="18" customHeight="1">
      <c r="A48" s="15" t="s">
        <v>70</v>
      </c>
      <c r="B48" s="3" t="s">
        <v>77</v>
      </c>
      <c r="C48" s="26">
        <v>4920000</v>
      </c>
      <c r="D48" s="26">
        <v>5302000</v>
      </c>
      <c r="E48" s="24">
        <f t="shared" si="4"/>
        <v>382000</v>
      </c>
      <c r="F48" s="26">
        <v>5301798.21</v>
      </c>
      <c r="G48" s="25">
        <f t="shared" si="9"/>
        <v>6.1791858352729739E-2</v>
      </c>
      <c r="H48" s="25">
        <f t="shared" si="10"/>
        <v>99.996194077706519</v>
      </c>
      <c r="I48" s="35">
        <v>5065200</v>
      </c>
      <c r="J48" s="35">
        <v>4834352</v>
      </c>
      <c r="K48" s="24">
        <f t="shared" si="5"/>
        <v>-230848</v>
      </c>
      <c r="L48" s="35">
        <v>4834351.03</v>
      </c>
      <c r="M48" s="25">
        <f t="shared" si="11"/>
        <v>6.2662336123045226E-2</v>
      </c>
      <c r="N48" s="25">
        <f t="shared" si="8"/>
        <v>99.999979935263312</v>
      </c>
      <c r="O48" s="26">
        <f t="shared" si="6"/>
        <v>-0.96999999973922968</v>
      </c>
      <c r="P48" s="26">
        <f t="shared" si="7"/>
        <v>-467447.1799999997</v>
      </c>
    </row>
    <row r="49" spans="1:16" s="9" customFormat="1" ht="17.25" customHeight="1">
      <c r="A49" s="15" t="s">
        <v>71</v>
      </c>
      <c r="B49" s="3" t="s">
        <v>74</v>
      </c>
      <c r="C49" s="26">
        <v>104952961</v>
      </c>
      <c r="D49" s="26">
        <v>136535058</v>
      </c>
      <c r="E49" s="24">
        <f t="shared" si="4"/>
        <v>31582097</v>
      </c>
      <c r="F49" s="26">
        <v>131202680.81</v>
      </c>
      <c r="G49" s="25">
        <f t="shared" si="9"/>
        <v>1.5291524020696241</v>
      </c>
      <c r="H49" s="25">
        <f t="shared" si="10"/>
        <v>96.094499633932855</v>
      </c>
      <c r="I49" s="35">
        <v>38156023</v>
      </c>
      <c r="J49" s="35">
        <v>32371152</v>
      </c>
      <c r="K49" s="24">
        <f t="shared" si="5"/>
        <v>-5784871</v>
      </c>
      <c r="L49" s="35">
        <v>32199472</v>
      </c>
      <c r="M49" s="25">
        <f t="shared" si="11"/>
        <v>0.41736607973388801</v>
      </c>
      <c r="N49" s="25">
        <f t="shared" si="8"/>
        <v>99.469651249977147</v>
      </c>
      <c r="O49" s="26">
        <f t="shared" si="6"/>
        <v>-171680</v>
      </c>
      <c r="P49" s="26">
        <f t="shared" si="7"/>
        <v>-99003208.810000002</v>
      </c>
    </row>
    <row r="50" spans="1:16" s="9" customFormat="1" ht="15">
      <c r="A50" s="15" t="s">
        <v>72</v>
      </c>
      <c r="B50" s="3" t="s">
        <v>75</v>
      </c>
      <c r="C50" s="26">
        <v>225355200</v>
      </c>
      <c r="D50" s="26">
        <v>251411728</v>
      </c>
      <c r="E50" s="24">
        <f t="shared" si="4"/>
        <v>26056528</v>
      </c>
      <c r="F50" s="26">
        <v>242739566.02000001</v>
      </c>
      <c r="G50" s="25">
        <f t="shared" si="9"/>
        <v>2.8291021811844721</v>
      </c>
      <c r="H50" s="25">
        <f t="shared" si="10"/>
        <v>96.550613589514015</v>
      </c>
      <c r="I50" s="35">
        <v>204531000</v>
      </c>
      <c r="J50" s="35">
        <f>288786640-7210123+83292+114100+1038160</f>
        <v>282812069</v>
      </c>
      <c r="K50" s="24">
        <f t="shared" si="5"/>
        <v>78281069</v>
      </c>
      <c r="L50" s="35">
        <v>276558918.48000002</v>
      </c>
      <c r="M50" s="25">
        <f t="shared" si="11"/>
        <v>3.5847268433917647</v>
      </c>
      <c r="N50" s="25">
        <f t="shared" si="8"/>
        <v>97.788937882986886</v>
      </c>
      <c r="O50" s="26">
        <f t="shared" si="6"/>
        <v>-6253150.5199999809</v>
      </c>
      <c r="P50" s="26">
        <f t="shared" si="7"/>
        <v>33819352.460000008</v>
      </c>
    </row>
    <row r="51" spans="1:16" s="9" customFormat="1" ht="18" customHeight="1">
      <c r="A51" s="15" t="s">
        <v>73</v>
      </c>
      <c r="B51" s="3" t="s">
        <v>76</v>
      </c>
      <c r="C51" s="26">
        <v>32551800</v>
      </c>
      <c r="D51" s="26">
        <v>30051800</v>
      </c>
      <c r="E51" s="24">
        <f t="shared" si="4"/>
        <v>-2500000</v>
      </c>
      <c r="F51" s="26">
        <v>30015512.329999998</v>
      </c>
      <c r="G51" s="25">
        <f t="shared" si="9"/>
        <v>0.34982740059433021</v>
      </c>
      <c r="H51" s="25">
        <f t="shared" si="10"/>
        <v>99.879249595698099</v>
      </c>
      <c r="I51" s="35">
        <v>38791500</v>
      </c>
      <c r="J51" s="35">
        <v>38791500</v>
      </c>
      <c r="K51" s="24">
        <f t="shared" si="5"/>
        <v>0</v>
      </c>
      <c r="L51" s="35">
        <v>38356998.82</v>
      </c>
      <c r="M51" s="25">
        <f t="shared" si="11"/>
        <v>0.49717927759376823</v>
      </c>
      <c r="N51" s="25">
        <f t="shared" si="8"/>
        <v>98.87990621656806</v>
      </c>
      <c r="O51" s="26">
        <f t="shared" si="6"/>
        <v>-434501.1799999997</v>
      </c>
      <c r="P51" s="26">
        <f t="shared" si="7"/>
        <v>8341486.4900000021</v>
      </c>
    </row>
    <row r="52" spans="1:16" s="10" customFormat="1" ht="18" customHeight="1">
      <c r="A52" s="17" t="s">
        <v>99</v>
      </c>
      <c r="B52" s="11" t="s">
        <v>69</v>
      </c>
      <c r="C52" s="34">
        <f>C53+C54+C55</f>
        <v>49967760</v>
      </c>
      <c r="D52" s="34">
        <f>D53+D54+D55</f>
        <v>955316501</v>
      </c>
      <c r="E52" s="21">
        <f t="shared" si="4"/>
        <v>905348741</v>
      </c>
      <c r="F52" s="34">
        <f>F53+F54+F55</f>
        <v>948674625.58000004</v>
      </c>
      <c r="G52" s="22">
        <f t="shared" si="9"/>
        <v>11.056695438936421</v>
      </c>
      <c r="H52" s="22">
        <f t="shared" si="10"/>
        <v>99.304746080168471</v>
      </c>
      <c r="I52" s="34">
        <f>I53+I54+I55</f>
        <v>438246470</v>
      </c>
      <c r="J52" s="34">
        <f>J53+J54+J55</f>
        <v>787601928</v>
      </c>
      <c r="K52" s="21">
        <f t="shared" si="5"/>
        <v>349355458</v>
      </c>
      <c r="L52" s="34">
        <f>L53+L54+L55</f>
        <v>771467680.42000008</v>
      </c>
      <c r="M52" s="22">
        <f t="shared" si="11"/>
        <v>9.9996807841535826</v>
      </c>
      <c r="N52" s="22">
        <f t="shared" si="8"/>
        <v>97.951471802390017</v>
      </c>
      <c r="O52" s="23">
        <f t="shared" si="6"/>
        <v>-16134247.579999924</v>
      </c>
      <c r="P52" s="23">
        <f t="shared" si="7"/>
        <v>-177206945.15999997</v>
      </c>
    </row>
    <row r="53" spans="1:16" s="9" customFormat="1" ht="18" customHeight="1">
      <c r="A53" s="13" t="s">
        <v>95</v>
      </c>
      <c r="B53" s="4" t="s">
        <v>91</v>
      </c>
      <c r="C53" s="35">
        <v>28531600</v>
      </c>
      <c r="D53" s="26">
        <v>36235930</v>
      </c>
      <c r="E53" s="24">
        <f t="shared" si="4"/>
        <v>7704330</v>
      </c>
      <c r="F53" s="26">
        <v>36206001.719999999</v>
      </c>
      <c r="G53" s="25">
        <f t="shared" si="9"/>
        <v>0.42197685411360264</v>
      </c>
      <c r="H53" s="25">
        <f t="shared" si="10"/>
        <v>99.917407170176119</v>
      </c>
      <c r="I53" s="35">
        <v>35249000</v>
      </c>
      <c r="J53" s="35">
        <v>87634136</v>
      </c>
      <c r="K53" s="24">
        <f t="shared" si="5"/>
        <v>52385136</v>
      </c>
      <c r="L53" s="35">
        <v>74302769.930000007</v>
      </c>
      <c r="M53" s="25">
        <f t="shared" si="11"/>
        <v>0.96310448193228515</v>
      </c>
      <c r="N53" s="25">
        <f t="shared" si="8"/>
        <v>84.787473605034464</v>
      </c>
      <c r="O53" s="26">
        <f t="shared" si="6"/>
        <v>-13331366.069999993</v>
      </c>
      <c r="P53" s="26">
        <f t="shared" si="7"/>
        <v>38096768.210000008</v>
      </c>
    </row>
    <row r="54" spans="1:16" s="9" customFormat="1" ht="15">
      <c r="A54" s="13" t="s">
        <v>96</v>
      </c>
      <c r="B54" s="4" t="s">
        <v>92</v>
      </c>
      <c r="C54" s="35">
        <v>4516260</v>
      </c>
      <c r="D54" s="26">
        <v>901770810</v>
      </c>
      <c r="E54" s="24">
        <f t="shared" si="4"/>
        <v>897254550</v>
      </c>
      <c r="F54" s="26">
        <v>895160038.65999997</v>
      </c>
      <c r="G54" s="25">
        <f t="shared" si="9"/>
        <v>10.432988982412214</v>
      </c>
      <c r="H54" s="25">
        <f t="shared" si="10"/>
        <v>99.266912250131483</v>
      </c>
      <c r="I54" s="35">
        <v>385673870</v>
      </c>
      <c r="J54" s="35">
        <v>681791732</v>
      </c>
      <c r="K54" s="24">
        <f t="shared" si="5"/>
        <v>296117862</v>
      </c>
      <c r="L54" s="35">
        <v>679054793.28999996</v>
      </c>
      <c r="M54" s="25">
        <f t="shared" si="11"/>
        <v>8.8018349182853974</v>
      </c>
      <c r="N54" s="25">
        <f t="shared" si="8"/>
        <v>99.598566749706492</v>
      </c>
      <c r="O54" s="26">
        <f t="shared" si="6"/>
        <v>-2736938.7100000381</v>
      </c>
      <c r="P54" s="26">
        <f t="shared" si="7"/>
        <v>-216105245.37</v>
      </c>
    </row>
    <row r="55" spans="1:16" s="9" customFormat="1" ht="18" customHeight="1">
      <c r="A55" s="13" t="s">
        <v>97</v>
      </c>
      <c r="B55" s="4" t="s">
        <v>93</v>
      </c>
      <c r="C55" s="35">
        <v>16919900</v>
      </c>
      <c r="D55" s="26">
        <v>17309761</v>
      </c>
      <c r="E55" s="24">
        <f t="shared" si="4"/>
        <v>389861</v>
      </c>
      <c r="F55" s="26">
        <v>17308585.199999999</v>
      </c>
      <c r="G55" s="25">
        <f t="shared" si="9"/>
        <v>0.20172960241060445</v>
      </c>
      <c r="H55" s="25">
        <f t="shared" si="10"/>
        <v>99.993207300782487</v>
      </c>
      <c r="I55" s="35">
        <v>17323600</v>
      </c>
      <c r="J55" s="35">
        <v>18176060</v>
      </c>
      <c r="K55" s="24">
        <f t="shared" si="5"/>
        <v>852460</v>
      </c>
      <c r="L55" s="35">
        <v>18110117.199999999</v>
      </c>
      <c r="M55" s="25">
        <f t="shared" si="11"/>
        <v>0.2347413839358998</v>
      </c>
      <c r="N55" s="25">
        <f t="shared" si="8"/>
        <v>99.637199701145349</v>
      </c>
      <c r="O55" s="26">
        <f t="shared" si="6"/>
        <v>-65942.800000000745</v>
      </c>
      <c r="P55" s="26">
        <f t="shared" si="7"/>
        <v>801532</v>
      </c>
    </row>
    <row r="56" spans="1:16" s="10" customFormat="1" ht="18" customHeight="1">
      <c r="A56" s="17" t="s">
        <v>98</v>
      </c>
      <c r="B56" s="11" t="s">
        <v>94</v>
      </c>
      <c r="C56" s="34">
        <f>C57+C58</f>
        <v>34984800</v>
      </c>
      <c r="D56" s="34">
        <f>D57+D58</f>
        <v>37129800</v>
      </c>
      <c r="E56" s="21">
        <f t="shared" si="4"/>
        <v>2145000</v>
      </c>
      <c r="F56" s="34">
        <f>F57+F58</f>
        <v>37051653.93</v>
      </c>
      <c r="G56" s="22">
        <f t="shared" si="9"/>
        <v>0.43183283495373209</v>
      </c>
      <c r="H56" s="22">
        <f t="shared" si="10"/>
        <v>99.789532747281157</v>
      </c>
      <c r="I56" s="34">
        <f>I57+I58</f>
        <v>37149000</v>
      </c>
      <c r="J56" s="34">
        <f>J57+J58</f>
        <v>37352370</v>
      </c>
      <c r="K56" s="21">
        <f t="shared" si="5"/>
        <v>203370</v>
      </c>
      <c r="L56" s="34">
        <f>L57+L58</f>
        <v>37027451.039999999</v>
      </c>
      <c r="M56" s="22">
        <f t="shared" si="11"/>
        <v>0.47994582281048809</v>
      </c>
      <c r="N56" s="22">
        <f t="shared" si="8"/>
        <v>99.130124915768391</v>
      </c>
      <c r="O56" s="23">
        <f t="shared" si="6"/>
        <v>-324918.96000000089</v>
      </c>
      <c r="P56" s="23">
        <f t="shared" si="7"/>
        <v>-24202.890000000596</v>
      </c>
    </row>
    <row r="57" spans="1:16" s="9" customFormat="1" ht="18" customHeight="1">
      <c r="A57" s="13" t="s">
        <v>100</v>
      </c>
      <c r="B57" s="4" t="s">
        <v>62</v>
      </c>
      <c r="C57" s="35">
        <v>19388800</v>
      </c>
      <c r="D57" s="26">
        <v>20360800</v>
      </c>
      <c r="E57" s="24">
        <f t="shared" si="4"/>
        <v>972000</v>
      </c>
      <c r="F57" s="26">
        <v>20360800</v>
      </c>
      <c r="G57" s="25">
        <f t="shared" si="9"/>
        <v>0.2373028206119259</v>
      </c>
      <c r="H57" s="25">
        <f t="shared" si="10"/>
        <v>100</v>
      </c>
      <c r="I57" s="35">
        <v>20666000</v>
      </c>
      <c r="J57" s="35">
        <v>20966000</v>
      </c>
      <c r="K57" s="24">
        <f t="shared" si="5"/>
        <v>300000</v>
      </c>
      <c r="L57" s="35">
        <v>20641081.5</v>
      </c>
      <c r="M57" s="25">
        <f t="shared" si="11"/>
        <v>0.26754746994368972</v>
      </c>
      <c r="N57" s="25">
        <f t="shared" si="8"/>
        <v>98.450259944672325</v>
      </c>
      <c r="O57" s="26">
        <f t="shared" si="6"/>
        <v>-324918.5</v>
      </c>
      <c r="P57" s="26">
        <f t="shared" si="7"/>
        <v>280281.5</v>
      </c>
    </row>
    <row r="58" spans="1:16" s="9" customFormat="1" ht="18" customHeight="1">
      <c r="A58" s="13" t="s">
        <v>101</v>
      </c>
      <c r="B58" s="4" t="s">
        <v>61</v>
      </c>
      <c r="C58" s="35">
        <v>15596000</v>
      </c>
      <c r="D58" s="26">
        <v>16769000</v>
      </c>
      <c r="E58" s="24">
        <f t="shared" si="4"/>
        <v>1173000</v>
      </c>
      <c r="F58" s="26">
        <v>16690853.93</v>
      </c>
      <c r="G58" s="25">
        <f t="shared" si="9"/>
        <v>0.19453001434180622</v>
      </c>
      <c r="H58" s="25">
        <f t="shared" si="10"/>
        <v>99.533984912636413</v>
      </c>
      <c r="I58" s="35">
        <v>16483000</v>
      </c>
      <c r="J58" s="35">
        <v>16386370</v>
      </c>
      <c r="K58" s="24">
        <f t="shared" si="5"/>
        <v>-96630</v>
      </c>
      <c r="L58" s="35">
        <v>16386369.539999999</v>
      </c>
      <c r="M58" s="25">
        <f t="shared" si="11"/>
        <v>0.21239835286679834</v>
      </c>
      <c r="N58" s="25">
        <f t="shared" si="8"/>
        <v>99.999997192788882</v>
      </c>
      <c r="O58" s="26">
        <f t="shared" si="6"/>
        <v>-0.46000000089406967</v>
      </c>
      <c r="P58" s="26">
        <f t="shared" si="7"/>
        <v>-304484.3900000006</v>
      </c>
    </row>
    <row r="59" spans="1:16" s="10" customFormat="1">
      <c r="A59" s="38" t="s">
        <v>14</v>
      </c>
      <c r="B59" s="39"/>
      <c r="C59" s="21">
        <f>C9+C17+C21+C28+C33+C47+C52+C56+C41+C38</f>
        <v>5687655380</v>
      </c>
      <c r="D59" s="21">
        <f>D9+D17+D21+D28+D33+D47+D52+D56+D41+D38</f>
        <v>9705682573</v>
      </c>
      <c r="E59" s="21">
        <f>E9+E17+E21+E28+E33+E47+E52+E56+E41+E38</f>
        <v>4018027193</v>
      </c>
      <c r="F59" s="21">
        <f>F9+F17+F21+F28+F33+F47+F52+F56+F41+F38</f>
        <v>8580091862.1600018</v>
      </c>
      <c r="G59" s="21">
        <f>G9+G17+G21+G28+G33+G47+G52+G56+G41+G38</f>
        <v>100</v>
      </c>
      <c r="H59" s="22">
        <f>F59/D59*100</f>
        <v>88.402766087042124</v>
      </c>
      <c r="I59" s="34">
        <f>I9+I17+I21+I28+I33+I47+I52+I56+I41+I38</f>
        <v>6471406249</v>
      </c>
      <c r="J59" s="34">
        <f>J9+J17+J21+J28+J33+J47+J52+J56+J41+J38</f>
        <v>8155762088</v>
      </c>
      <c r="K59" s="21">
        <f>K9+K17+K21+K28+K33+K47+K52+K56+K41+K38</f>
        <v>1684355839</v>
      </c>
      <c r="L59" s="34">
        <f t="shared" ref="L59:P59" si="12">L9+L17+L21+L28+L33+L47+L52+L56+L41+L38</f>
        <v>7714923076.7699995</v>
      </c>
      <c r="M59" s="21">
        <f t="shared" si="12"/>
        <v>100.00000000000001</v>
      </c>
      <c r="N59" s="22">
        <f>L59/J59*100</f>
        <v>94.594753911732781</v>
      </c>
      <c r="O59" s="34">
        <f>O9+O17+O21+O28+O33+O47+O52+O56+O41+O38</f>
        <v>-440839011.22999978</v>
      </c>
      <c r="P59" s="34">
        <f t="shared" si="12"/>
        <v>-865168785.39000046</v>
      </c>
    </row>
  </sheetData>
  <mergeCells count="8">
    <mergeCell ref="A59:B59"/>
    <mergeCell ref="B4:Q4"/>
    <mergeCell ref="C6:H6"/>
    <mergeCell ref="O6:P6"/>
    <mergeCell ref="A6:A7"/>
    <mergeCell ref="B6:B7"/>
    <mergeCell ref="I6:N6"/>
    <mergeCell ref="O1:P2"/>
  </mergeCells>
  <phoneticPr fontId="0" type="noConversion"/>
  <pageMargins left="0.19685039370078741" right="0.15748031496062992" top="0.59055118110236227" bottom="0.59055118110236227" header="0" footer="0"/>
  <pageSetup paperSize="9" scale="49" fitToHeight="2" orientation="landscape" verticalDpi="2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2015-04-22T05:09:13Z</cp:lastPrinted>
  <dcterms:created xsi:type="dcterms:W3CDTF">1996-10-08T23:32:33Z</dcterms:created>
  <dcterms:modified xsi:type="dcterms:W3CDTF">2015-04-22T05:09:48Z</dcterms:modified>
</cp:coreProperties>
</file>