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165" windowWidth="9720" windowHeight="12645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Print_Titles" localSheetId="0">доходы!$6:$8</definedName>
  </definedNames>
  <calcPr calcId="125725"/>
</workbook>
</file>

<file path=xl/calcChain.xml><?xml version="1.0" encoding="utf-8"?>
<calcChain xmlns="http://schemas.openxmlformats.org/spreadsheetml/2006/main">
  <c r="P56" i="5"/>
  <c r="O93" l="1"/>
  <c r="M10" l="1"/>
  <c r="E42" l="1"/>
  <c r="F26"/>
  <c r="F25" s="1"/>
  <c r="F10"/>
  <c r="C10"/>
  <c r="M26"/>
  <c r="J26"/>
  <c r="I26"/>
  <c r="C25"/>
  <c r="E25"/>
  <c r="C26"/>
  <c r="B25"/>
  <c r="B26"/>
  <c r="J10"/>
  <c r="L97"/>
  <c r="J16"/>
  <c r="J15" s="1"/>
  <c r="I16"/>
  <c r="I15" s="1"/>
  <c r="I90" l="1"/>
  <c r="J90"/>
  <c r="L90" s="1"/>
  <c r="M90"/>
  <c r="O97"/>
  <c r="P97"/>
  <c r="Q97"/>
  <c r="M67"/>
  <c r="O85"/>
  <c r="P85"/>
  <c r="Q85"/>
  <c r="J67"/>
  <c r="I67"/>
  <c r="F67"/>
  <c r="C67"/>
  <c r="B67"/>
  <c r="P86"/>
  <c r="Q86"/>
  <c r="P72"/>
  <c r="Q72"/>
  <c r="O73"/>
  <c r="P73"/>
  <c r="Q73"/>
  <c r="O74"/>
  <c r="P74"/>
  <c r="Q74"/>
  <c r="P75"/>
  <c r="Q75"/>
  <c r="P68"/>
  <c r="Q68"/>
  <c r="O69"/>
  <c r="P69"/>
  <c r="Q69"/>
  <c r="M63"/>
  <c r="J63"/>
  <c r="I63"/>
  <c r="F63"/>
  <c r="C63"/>
  <c r="B63"/>
  <c r="J51"/>
  <c r="I51"/>
  <c r="F51"/>
  <c r="B51"/>
  <c r="C51"/>
  <c r="O11"/>
  <c r="P11"/>
  <c r="Q11"/>
  <c r="O12"/>
  <c r="P12"/>
  <c r="Q12"/>
  <c r="O13"/>
  <c r="P13"/>
  <c r="Q13"/>
  <c r="O14"/>
  <c r="P14"/>
  <c r="Q14"/>
  <c r="O18"/>
  <c r="P18"/>
  <c r="Q18"/>
  <c r="O20"/>
  <c r="P20"/>
  <c r="Q20"/>
  <c r="O22"/>
  <c r="P22"/>
  <c r="Q22"/>
  <c r="P24"/>
  <c r="Q24"/>
  <c r="O27"/>
  <c r="P27"/>
  <c r="Q27"/>
  <c r="P28"/>
  <c r="Q28"/>
  <c r="O29"/>
  <c r="P29"/>
  <c r="Q29"/>
  <c r="P30"/>
  <c r="Q30"/>
  <c r="O31"/>
  <c r="P31"/>
  <c r="Q31"/>
  <c r="O32"/>
  <c r="P32"/>
  <c r="Q32"/>
  <c r="O33"/>
  <c r="P33"/>
  <c r="Q33"/>
  <c r="O34"/>
  <c r="P34"/>
  <c r="Q34"/>
  <c r="P35"/>
  <c r="Q35"/>
  <c r="P36"/>
  <c r="Q36"/>
  <c r="O37"/>
  <c r="P37"/>
  <c r="Q37"/>
  <c r="O39"/>
  <c r="P39"/>
  <c r="Q39"/>
  <c r="O41"/>
  <c r="P41"/>
  <c r="Q41"/>
  <c r="O42"/>
  <c r="P42"/>
  <c r="Q42"/>
  <c r="P44"/>
  <c r="Q44"/>
  <c r="P45"/>
  <c r="Q45"/>
  <c r="O47"/>
  <c r="P47"/>
  <c r="Q47"/>
  <c r="O48"/>
  <c r="P48"/>
  <c r="Q48"/>
  <c r="O49"/>
  <c r="P49"/>
  <c r="Q49"/>
  <c r="O52"/>
  <c r="P52"/>
  <c r="Q52"/>
  <c r="O53"/>
  <c r="P53"/>
  <c r="Q53"/>
  <c r="O54"/>
  <c r="P54"/>
  <c r="Q54"/>
  <c r="O55"/>
  <c r="P55"/>
  <c r="Q55"/>
  <c r="O56"/>
  <c r="Q56"/>
  <c r="O57"/>
  <c r="P57"/>
  <c r="Q57"/>
  <c r="O59"/>
  <c r="P59"/>
  <c r="Q59"/>
  <c r="O61"/>
  <c r="P61"/>
  <c r="Q61"/>
  <c r="O62"/>
  <c r="P62"/>
  <c r="Q62"/>
  <c r="O64"/>
  <c r="P64"/>
  <c r="Q64"/>
  <c r="O65"/>
  <c r="P65"/>
  <c r="Q65"/>
  <c r="O66"/>
  <c r="P66"/>
  <c r="Q66"/>
  <c r="O70"/>
  <c r="P70"/>
  <c r="Q70"/>
  <c r="O71"/>
  <c r="P71"/>
  <c r="Q71"/>
  <c r="O76"/>
  <c r="P76"/>
  <c r="Q76"/>
  <c r="O77"/>
  <c r="P77"/>
  <c r="Q77"/>
  <c r="O78"/>
  <c r="P78"/>
  <c r="Q78"/>
  <c r="O79"/>
  <c r="P79"/>
  <c r="Q79"/>
  <c r="O80"/>
  <c r="P80"/>
  <c r="Q80"/>
  <c r="O81"/>
  <c r="P81"/>
  <c r="Q81"/>
  <c r="O82"/>
  <c r="P82"/>
  <c r="Q82"/>
  <c r="O83"/>
  <c r="P83"/>
  <c r="Q83"/>
  <c r="O84"/>
  <c r="P84"/>
  <c r="Q84"/>
  <c r="P88"/>
  <c r="Q88"/>
  <c r="O89"/>
  <c r="P89"/>
  <c r="Q89"/>
  <c r="O91"/>
  <c r="P91"/>
  <c r="Q91"/>
  <c r="O92"/>
  <c r="P92"/>
  <c r="Q92"/>
  <c r="P93"/>
  <c r="Q93"/>
  <c r="O94"/>
  <c r="P94"/>
  <c r="Q94"/>
  <c r="O95"/>
  <c r="P95"/>
  <c r="Q95"/>
  <c r="O96"/>
  <c r="P96"/>
  <c r="Q96"/>
  <c r="O98"/>
  <c r="P98"/>
  <c r="Q98"/>
  <c r="L11"/>
  <c r="L12"/>
  <c r="L13"/>
  <c r="L14"/>
  <c r="L15"/>
  <c r="L16"/>
  <c r="L18"/>
  <c r="L20"/>
  <c r="L22"/>
  <c r="L24"/>
  <c r="L27"/>
  <c r="L28"/>
  <c r="L29"/>
  <c r="L30"/>
  <c r="L31"/>
  <c r="L32"/>
  <c r="L33"/>
  <c r="L34"/>
  <c r="L35"/>
  <c r="L36"/>
  <c r="L37"/>
  <c r="L39"/>
  <c r="L41"/>
  <c r="L42"/>
  <c r="L44"/>
  <c r="L45"/>
  <c r="L47"/>
  <c r="L48"/>
  <c r="L49"/>
  <c r="L52"/>
  <c r="L53"/>
  <c r="L54"/>
  <c r="L55"/>
  <c r="L56"/>
  <c r="L57"/>
  <c r="L59"/>
  <c r="L61"/>
  <c r="L62"/>
  <c r="L64"/>
  <c r="L65"/>
  <c r="L66"/>
  <c r="L68"/>
  <c r="L70"/>
  <c r="L71"/>
  <c r="L72"/>
  <c r="L75"/>
  <c r="L76"/>
  <c r="L77"/>
  <c r="L78"/>
  <c r="L79"/>
  <c r="L80"/>
  <c r="L81"/>
  <c r="L82"/>
  <c r="L83"/>
  <c r="L84"/>
  <c r="L88"/>
  <c r="L89"/>
  <c r="L91"/>
  <c r="L92"/>
  <c r="L93"/>
  <c r="L94"/>
  <c r="L95"/>
  <c r="L96"/>
  <c r="L98"/>
  <c r="M46"/>
  <c r="I46"/>
  <c r="F46"/>
  <c r="B46"/>
  <c r="M25"/>
  <c r="J25"/>
  <c r="I25"/>
  <c r="E27"/>
  <c r="E29"/>
  <c r="E30"/>
  <c r="E31"/>
  <c r="E32"/>
  <c r="E34"/>
  <c r="E35"/>
  <c r="E36"/>
  <c r="E37"/>
  <c r="H37"/>
  <c r="L63" l="1"/>
  <c r="O25"/>
  <c r="L25"/>
  <c r="L26"/>
  <c r="Q25"/>
  <c r="Q46"/>
  <c r="Q26"/>
  <c r="P25"/>
  <c r="P26"/>
  <c r="O26"/>
  <c r="H12" l="1"/>
  <c r="I10"/>
  <c r="M16"/>
  <c r="B10"/>
  <c r="E12"/>
  <c r="H98"/>
  <c r="E98"/>
  <c r="H96"/>
  <c r="E96"/>
  <c r="H95"/>
  <c r="E95"/>
  <c r="H94"/>
  <c r="E94"/>
  <c r="H93"/>
  <c r="E93"/>
  <c r="H92"/>
  <c r="E92"/>
  <c r="H91"/>
  <c r="E91"/>
  <c r="F90"/>
  <c r="C90"/>
  <c r="B90"/>
  <c r="H89"/>
  <c r="E89"/>
  <c r="E88"/>
  <c r="F87"/>
  <c r="C87"/>
  <c r="E87" s="1"/>
  <c r="H84"/>
  <c r="E84"/>
  <c r="H83"/>
  <c r="E83"/>
  <c r="H82"/>
  <c r="E82"/>
  <c r="E81"/>
  <c r="H80"/>
  <c r="E80"/>
  <c r="H79"/>
  <c r="E79"/>
  <c r="H78"/>
  <c r="E78"/>
  <c r="H77"/>
  <c r="E77"/>
  <c r="H76"/>
  <c r="E76"/>
  <c r="H75"/>
  <c r="E75"/>
  <c r="H72"/>
  <c r="E72"/>
  <c r="H71"/>
  <c r="E71"/>
  <c r="H70"/>
  <c r="E70"/>
  <c r="H68"/>
  <c r="E68"/>
  <c r="Q67"/>
  <c r="H66"/>
  <c r="E66"/>
  <c r="H65"/>
  <c r="E65"/>
  <c r="H64"/>
  <c r="E64"/>
  <c r="H62"/>
  <c r="E62"/>
  <c r="H61"/>
  <c r="E61"/>
  <c r="F60"/>
  <c r="C60"/>
  <c r="B60"/>
  <c r="H59"/>
  <c r="E59"/>
  <c r="F58"/>
  <c r="C58"/>
  <c r="B58"/>
  <c r="H57"/>
  <c r="E57"/>
  <c r="H56"/>
  <c r="E56"/>
  <c r="H55"/>
  <c r="E55"/>
  <c r="H54"/>
  <c r="E54"/>
  <c r="H53"/>
  <c r="E53"/>
  <c r="H52"/>
  <c r="E52"/>
  <c r="H48"/>
  <c r="E48"/>
  <c r="H47"/>
  <c r="E47"/>
  <c r="C46"/>
  <c r="E46" s="1"/>
  <c r="H45"/>
  <c r="E45"/>
  <c r="H44"/>
  <c r="E44"/>
  <c r="F43"/>
  <c r="C43"/>
  <c r="B43"/>
  <c r="H42"/>
  <c r="H41"/>
  <c r="E41"/>
  <c r="F40"/>
  <c r="C40"/>
  <c r="B40"/>
  <c r="H39"/>
  <c r="E39"/>
  <c r="H34"/>
  <c r="H32"/>
  <c r="H31"/>
  <c r="H29"/>
  <c r="H27"/>
  <c r="H14"/>
  <c r="E14"/>
  <c r="H13"/>
  <c r="E13"/>
  <c r="H11"/>
  <c r="E11"/>
  <c r="B50" l="1"/>
  <c r="C38"/>
  <c r="E63"/>
  <c r="Q16"/>
  <c r="O16"/>
  <c r="P16"/>
  <c r="L10"/>
  <c r="O10"/>
  <c r="P10"/>
  <c r="Q10"/>
  <c r="B38"/>
  <c r="B9" s="1"/>
  <c r="F38"/>
  <c r="M15"/>
  <c r="E43"/>
  <c r="H60"/>
  <c r="H67"/>
  <c r="H90"/>
  <c r="E51"/>
  <c r="E40"/>
  <c r="H46"/>
  <c r="E58"/>
  <c r="H40"/>
  <c r="H87"/>
  <c r="H63"/>
  <c r="E67"/>
  <c r="E90"/>
  <c r="E26"/>
  <c r="H26"/>
  <c r="H51"/>
  <c r="H58"/>
  <c r="H10"/>
  <c r="H43"/>
  <c r="E10"/>
  <c r="C50"/>
  <c r="E60"/>
  <c r="F50"/>
  <c r="E38" l="1"/>
  <c r="P15"/>
  <c r="Q15"/>
  <c r="O15"/>
  <c r="Q90"/>
  <c r="H38"/>
  <c r="B99"/>
  <c r="E50"/>
  <c r="H50"/>
  <c r="C9"/>
  <c r="E9" s="1"/>
  <c r="H25"/>
  <c r="F9"/>
  <c r="F99" l="1"/>
  <c r="G38" s="1"/>
  <c r="H9"/>
  <c r="C99"/>
  <c r="I60"/>
  <c r="J60"/>
  <c r="J87"/>
  <c r="M87"/>
  <c r="M60"/>
  <c r="M58"/>
  <c r="I58"/>
  <c r="M51"/>
  <c r="J46"/>
  <c r="M43"/>
  <c r="I43"/>
  <c r="M40"/>
  <c r="I40"/>
  <c r="E144" i="7"/>
  <c r="H143"/>
  <c r="E143"/>
  <c r="H142"/>
  <c r="E142"/>
  <c r="H141"/>
  <c r="E141"/>
  <c r="H140"/>
  <c r="E140"/>
  <c r="F139"/>
  <c r="C139"/>
  <c r="B139"/>
  <c r="H138"/>
  <c r="E138"/>
  <c r="H137"/>
  <c r="E137"/>
  <c r="E136"/>
  <c r="H135"/>
  <c r="E135"/>
  <c r="F134"/>
  <c r="C134"/>
  <c r="E134" s="1"/>
  <c r="H133"/>
  <c r="E133"/>
  <c r="E132"/>
  <c r="H131"/>
  <c r="E131"/>
  <c r="E130"/>
  <c r="H129"/>
  <c r="E129"/>
  <c r="E128"/>
  <c r="H127"/>
  <c r="E127"/>
  <c r="H126"/>
  <c r="E126"/>
  <c r="H125"/>
  <c r="E125"/>
  <c r="H124"/>
  <c r="E124"/>
  <c r="E123"/>
  <c r="H122"/>
  <c r="E122"/>
  <c r="H121"/>
  <c r="E121"/>
  <c r="H120"/>
  <c r="E120"/>
  <c r="H119"/>
  <c r="E119"/>
  <c r="F118"/>
  <c r="C118"/>
  <c r="E118" s="1"/>
  <c r="H117"/>
  <c r="E117"/>
  <c r="H116"/>
  <c r="E116"/>
  <c r="F115"/>
  <c r="F107" s="1"/>
  <c r="C115"/>
  <c r="E115" s="1"/>
  <c r="E114"/>
  <c r="F113"/>
  <c r="C113"/>
  <c r="E113" s="1"/>
  <c r="H112"/>
  <c r="E112"/>
  <c r="H111"/>
  <c r="E111"/>
  <c r="H110"/>
  <c r="E110"/>
  <c r="H109"/>
  <c r="E109"/>
  <c r="H108"/>
  <c r="E108"/>
  <c r="B107"/>
  <c r="E106"/>
  <c r="E105"/>
  <c r="E104"/>
  <c r="E103"/>
  <c r="H102"/>
  <c r="E102"/>
  <c r="H101"/>
  <c r="E101"/>
  <c r="H100"/>
  <c r="E100"/>
  <c r="H99"/>
  <c r="E99"/>
  <c r="H98"/>
  <c r="E98"/>
  <c r="H97"/>
  <c r="E97"/>
  <c r="H96"/>
  <c r="E96"/>
  <c r="I95"/>
  <c r="J95"/>
  <c r="H95"/>
  <c r="E95"/>
  <c r="E94"/>
  <c r="E93"/>
  <c r="E92"/>
  <c r="E91"/>
  <c r="H90"/>
  <c r="E90"/>
  <c r="H89"/>
  <c r="E89"/>
  <c r="E88"/>
  <c r="E87"/>
  <c r="J86"/>
  <c r="K86" s="1"/>
  <c r="H86"/>
  <c r="E86"/>
  <c r="E85"/>
  <c r="F84"/>
  <c r="C84"/>
  <c r="H83"/>
  <c r="E83"/>
  <c r="B82"/>
  <c r="H81"/>
  <c r="E81"/>
  <c r="H80"/>
  <c r="E80"/>
  <c r="H79"/>
  <c r="E79"/>
  <c r="F78"/>
  <c r="C78"/>
  <c r="B78"/>
  <c r="H76"/>
  <c r="E76"/>
  <c r="E75"/>
  <c r="F74"/>
  <c r="C74"/>
  <c r="B74"/>
  <c r="H73"/>
  <c r="E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E61"/>
  <c r="F60"/>
  <c r="C60"/>
  <c r="B60"/>
  <c r="H59"/>
  <c r="E59"/>
  <c r="E58"/>
  <c r="H57"/>
  <c r="E57"/>
  <c r="F56"/>
  <c r="C56"/>
  <c r="B56"/>
  <c r="H55"/>
  <c r="E55"/>
  <c r="H54"/>
  <c r="E54"/>
  <c r="F53"/>
  <c r="C53"/>
  <c r="B53"/>
  <c r="H52"/>
  <c r="E52"/>
  <c r="E51"/>
  <c r="H50"/>
  <c r="E50"/>
  <c r="H49"/>
  <c r="E49"/>
  <c r="E48"/>
  <c r="H47"/>
  <c r="E47"/>
  <c r="H46"/>
  <c r="E46"/>
  <c r="F45"/>
  <c r="H45" s="1"/>
  <c r="C45"/>
  <c r="B45"/>
  <c r="H42"/>
  <c r="E42"/>
  <c r="H41"/>
  <c r="E41"/>
  <c r="H40"/>
  <c r="E40"/>
  <c r="F39"/>
  <c r="C39"/>
  <c r="B39"/>
  <c r="H38"/>
  <c r="E38"/>
  <c r="H37"/>
  <c r="E37"/>
  <c r="F36"/>
  <c r="H36" s="1"/>
  <c r="C36"/>
  <c r="B36"/>
  <c r="H35"/>
  <c r="E35"/>
  <c r="H34"/>
  <c r="E34"/>
  <c r="F33"/>
  <c r="C33"/>
  <c r="H33" s="1"/>
  <c r="B33"/>
  <c r="H32"/>
  <c r="E32"/>
  <c r="H30"/>
  <c r="E30"/>
  <c r="H29"/>
  <c r="E29"/>
  <c r="H28"/>
  <c r="E28"/>
  <c r="H27"/>
  <c r="E27"/>
  <c r="H26"/>
  <c r="E26"/>
  <c r="H25"/>
  <c r="E25"/>
  <c r="H24"/>
  <c r="E24"/>
  <c r="E23"/>
  <c r="H22"/>
  <c r="E22"/>
  <c r="H21"/>
  <c r="E21"/>
  <c r="H20"/>
  <c r="E20"/>
  <c r="H19"/>
  <c r="E19"/>
  <c r="F18"/>
  <c r="F17" s="1"/>
  <c r="C18"/>
  <c r="E18" s="1"/>
  <c r="B18"/>
  <c r="B17"/>
  <c r="H16"/>
  <c r="E16"/>
  <c r="E15"/>
  <c r="H14"/>
  <c r="E14"/>
  <c r="H13"/>
  <c r="E13"/>
  <c r="H12"/>
  <c r="E12"/>
  <c r="H11"/>
  <c r="E11"/>
  <c r="F10"/>
  <c r="C10"/>
  <c r="B10"/>
  <c r="B8" s="1"/>
  <c r="H9"/>
  <c r="E9"/>
  <c r="E45"/>
  <c r="B77"/>
  <c r="H139"/>
  <c r="C82"/>
  <c r="E82" s="1"/>
  <c r="E84"/>
  <c r="B31"/>
  <c r="E36"/>
  <c r="H60"/>
  <c r="H134"/>
  <c r="E78"/>
  <c r="B44"/>
  <c r="C8"/>
  <c r="H8" s="1"/>
  <c r="H53"/>
  <c r="F31"/>
  <c r="H39"/>
  <c r="E53"/>
  <c r="H10"/>
  <c r="F8"/>
  <c r="E60"/>
  <c r="E56"/>
  <c r="J85"/>
  <c r="K85" s="1"/>
  <c r="H84"/>
  <c r="C31"/>
  <c r="E31" s="1"/>
  <c r="F82"/>
  <c r="C107"/>
  <c r="C77" s="1"/>
  <c r="L44"/>
  <c r="O67" i="5" l="1"/>
  <c r="P67"/>
  <c r="M50"/>
  <c r="M38"/>
  <c r="M9" s="1"/>
  <c r="Q40"/>
  <c r="L87"/>
  <c r="O90"/>
  <c r="P90"/>
  <c r="Q43"/>
  <c r="Q58"/>
  <c r="O63"/>
  <c r="P63"/>
  <c r="Q63"/>
  <c r="L51"/>
  <c r="L67"/>
  <c r="I38"/>
  <c r="I9" s="1"/>
  <c r="L46"/>
  <c r="O46"/>
  <c r="P46"/>
  <c r="O60"/>
  <c r="P60"/>
  <c r="Q60"/>
  <c r="P87"/>
  <c r="Q87"/>
  <c r="O87"/>
  <c r="L60"/>
  <c r="O51"/>
  <c r="P51"/>
  <c r="Q51"/>
  <c r="D37"/>
  <c r="D38"/>
  <c r="G12"/>
  <c r="G37"/>
  <c r="D12"/>
  <c r="D99"/>
  <c r="D88"/>
  <c r="D75"/>
  <c r="D72"/>
  <c r="D71"/>
  <c r="D70"/>
  <c r="D68"/>
  <c r="D64"/>
  <c r="D60"/>
  <c r="D32"/>
  <c r="D28"/>
  <c r="D14"/>
  <c r="D13"/>
  <c r="D89"/>
  <c r="D81"/>
  <c r="D80"/>
  <c r="D79"/>
  <c r="D78"/>
  <c r="D77"/>
  <c r="D76"/>
  <c r="D57"/>
  <c r="D42"/>
  <c r="D41"/>
  <c r="D11"/>
  <c r="D56"/>
  <c r="D54"/>
  <c r="D52"/>
  <c r="D45"/>
  <c r="D44"/>
  <c r="D35"/>
  <c r="D34"/>
  <c r="D29"/>
  <c r="D98"/>
  <c r="D96"/>
  <c r="D95"/>
  <c r="D94"/>
  <c r="D93"/>
  <c r="D92"/>
  <c r="D91"/>
  <c r="D84"/>
  <c r="D83"/>
  <c r="D82"/>
  <c r="D59"/>
  <c r="D55"/>
  <c r="D53"/>
  <c r="D49"/>
  <c r="D40"/>
  <c r="D30"/>
  <c r="E99"/>
  <c r="D66"/>
  <c r="D65"/>
  <c r="D62"/>
  <c r="D61"/>
  <c r="D48"/>
  <c r="D47"/>
  <c r="D36"/>
  <c r="D46"/>
  <c r="D39"/>
  <c r="D33"/>
  <c r="D31"/>
  <c r="D27"/>
  <c r="D10"/>
  <c r="D51"/>
  <c r="D67"/>
  <c r="D58"/>
  <c r="D87"/>
  <c r="D43"/>
  <c r="D90"/>
  <c r="D26"/>
  <c r="D63"/>
  <c r="D25"/>
  <c r="D50"/>
  <c r="D9"/>
  <c r="H99"/>
  <c r="G98"/>
  <c r="G96"/>
  <c r="G95"/>
  <c r="G94"/>
  <c r="G93"/>
  <c r="G92"/>
  <c r="G91"/>
  <c r="G90"/>
  <c r="G84"/>
  <c r="G83"/>
  <c r="G82"/>
  <c r="G59"/>
  <c r="G58"/>
  <c r="G56"/>
  <c r="G55"/>
  <c r="G54"/>
  <c r="G53"/>
  <c r="G52"/>
  <c r="G51"/>
  <c r="G45"/>
  <c r="G44"/>
  <c r="G43"/>
  <c r="G34"/>
  <c r="G30"/>
  <c r="G99"/>
  <c r="G66"/>
  <c r="G65"/>
  <c r="G62"/>
  <c r="G61"/>
  <c r="G49"/>
  <c r="G48"/>
  <c r="G47"/>
  <c r="G39"/>
  <c r="G31"/>
  <c r="G88"/>
  <c r="G87"/>
  <c r="G75"/>
  <c r="G72"/>
  <c r="G71"/>
  <c r="G70"/>
  <c r="G68"/>
  <c r="G64"/>
  <c r="G63"/>
  <c r="G32"/>
  <c r="G27"/>
  <c r="G14"/>
  <c r="G13"/>
  <c r="G89"/>
  <c r="G81"/>
  <c r="G80"/>
  <c r="G79"/>
  <c r="G78"/>
  <c r="G77"/>
  <c r="G76"/>
  <c r="G57"/>
  <c r="G42"/>
  <c r="G41"/>
  <c r="G33"/>
  <c r="G28"/>
  <c r="G11"/>
  <c r="G35"/>
  <c r="G29"/>
  <c r="G40"/>
  <c r="G10"/>
  <c r="G46"/>
  <c r="G60"/>
  <c r="G50"/>
  <c r="G9"/>
  <c r="E39" i="7"/>
  <c r="H56"/>
  <c r="E74"/>
  <c r="H107"/>
  <c r="E139"/>
  <c r="H78"/>
  <c r="H113"/>
  <c r="J40" i="5"/>
  <c r="P40" s="1"/>
  <c r="I50"/>
  <c r="J43"/>
  <c r="J58"/>
  <c r="O58" s="1"/>
  <c r="H115" i="7"/>
  <c r="E10"/>
  <c r="C44"/>
  <c r="E44" s="1"/>
  <c r="H74"/>
  <c r="E33"/>
  <c r="H31"/>
  <c r="F44"/>
  <c r="H44" s="1"/>
  <c r="E107"/>
  <c r="H118"/>
  <c r="H82"/>
  <c r="C17"/>
  <c r="H18"/>
  <c r="E77"/>
  <c r="E8"/>
  <c r="B7"/>
  <c r="F7"/>
  <c r="F77"/>
  <c r="M99" i="5" l="1"/>
  <c r="G67"/>
  <c r="L43"/>
  <c r="P43"/>
  <c r="Q38"/>
  <c r="L40"/>
  <c r="O40"/>
  <c r="L58"/>
  <c r="P58"/>
  <c r="Q50"/>
  <c r="J38"/>
  <c r="G26"/>
  <c r="G25" s="1"/>
  <c r="I99"/>
  <c r="J50"/>
  <c r="O50" s="1"/>
  <c r="E17" i="7"/>
  <c r="C7"/>
  <c r="C145" s="1"/>
  <c r="D77" s="1"/>
  <c r="H17"/>
  <c r="H77"/>
  <c r="H7"/>
  <c r="F145"/>
  <c r="B145"/>
  <c r="E7"/>
  <c r="D7"/>
  <c r="D95"/>
  <c r="D84"/>
  <c r="D55"/>
  <c r="D32"/>
  <c r="D34"/>
  <c r="D96"/>
  <c r="D115"/>
  <c r="D132"/>
  <c r="D135"/>
  <c r="D64"/>
  <c r="D49"/>
  <c r="D16"/>
  <c r="D83"/>
  <c r="D29"/>
  <c r="D8"/>
  <c r="D138"/>
  <c r="D139"/>
  <c r="D66"/>
  <c r="D51"/>
  <c r="D21"/>
  <c r="D91"/>
  <c r="D79"/>
  <c r="D44"/>
  <c r="D125"/>
  <c r="D88"/>
  <c r="D122"/>
  <c r="D46"/>
  <c r="D12"/>
  <c r="D45"/>
  <c r="D133"/>
  <c r="D17"/>
  <c r="D127"/>
  <c r="D116"/>
  <c r="D129"/>
  <c r="D48"/>
  <c r="D15"/>
  <c r="D65"/>
  <c r="D22"/>
  <c r="D107"/>
  <c r="D111"/>
  <c r="D85"/>
  <c r="D113"/>
  <c r="D35"/>
  <c r="D144"/>
  <c r="D123"/>
  <c r="D63"/>
  <c r="D114"/>
  <c r="D142"/>
  <c r="D120"/>
  <c r="D80"/>
  <c r="D9"/>
  <c r="D100"/>
  <c r="D98"/>
  <c r="D60"/>
  <c r="D105"/>
  <c r="D131"/>
  <c r="D103"/>
  <c r="D59"/>
  <c r="D86"/>
  <c r="D41"/>
  <c r="D13"/>
  <c r="D78"/>
  <c r="O38" i="5" l="1"/>
  <c r="J9"/>
  <c r="P50"/>
  <c r="L38"/>
  <c r="L50"/>
  <c r="P38"/>
  <c r="N97"/>
  <c r="Q9"/>
  <c r="D31" i="7"/>
  <c r="D119"/>
  <c r="D52"/>
  <c r="D92"/>
  <c r="D18"/>
  <c r="D54"/>
  <c r="D69"/>
  <c r="D110"/>
  <c r="D33"/>
  <c r="D74"/>
  <c r="D70"/>
  <c r="D140"/>
  <c r="D10"/>
  <c r="D47"/>
  <c r="D97"/>
  <c r="D90"/>
  <c r="D56"/>
  <c r="D40"/>
  <c r="D89"/>
  <c r="D71"/>
  <c r="D121"/>
  <c r="D61"/>
  <c r="D101"/>
  <c r="D104"/>
  <c r="D102"/>
  <c r="D50"/>
  <c r="D99"/>
  <c r="D93"/>
  <c r="D42"/>
  <c r="D130"/>
  <c r="D106"/>
  <c r="D109"/>
  <c r="M44"/>
  <c r="E145"/>
  <c r="D11"/>
  <c r="D27"/>
  <c r="D73"/>
  <c r="D141"/>
  <c r="D19"/>
  <c r="D38"/>
  <c r="D87"/>
  <c r="D53"/>
  <c r="D37"/>
  <c r="D67"/>
  <c r="D108"/>
  <c r="D82"/>
  <c r="D117"/>
  <c r="D136"/>
  <c r="D124"/>
  <c r="D134"/>
  <c r="D94"/>
  <c r="D72"/>
  <c r="D112"/>
  <c r="D118"/>
  <c r="D23"/>
  <c r="D58"/>
  <c r="D128"/>
  <c r="D36"/>
  <c r="D14"/>
  <c r="D145"/>
  <c r="D126"/>
  <c r="D39"/>
  <c r="D57"/>
  <c r="D68"/>
  <c r="D137"/>
  <c r="G131"/>
  <c r="G87"/>
  <c r="G127"/>
  <c r="H145"/>
  <c r="G65"/>
  <c r="G118"/>
  <c r="G67"/>
  <c r="G50"/>
  <c r="G26"/>
  <c r="G120"/>
  <c r="G48"/>
  <c r="G88"/>
  <c r="G52"/>
  <c r="G78"/>
  <c r="G21"/>
  <c r="G39"/>
  <c r="G74"/>
  <c r="G142"/>
  <c r="G110"/>
  <c r="G141"/>
  <c r="G105"/>
  <c r="G76"/>
  <c r="G123"/>
  <c r="G94"/>
  <c r="G60"/>
  <c r="G34"/>
  <c r="G13"/>
  <c r="G62"/>
  <c r="G116"/>
  <c r="G97"/>
  <c r="G41"/>
  <c r="G73"/>
  <c r="G15"/>
  <c r="G113"/>
  <c r="G107"/>
  <c r="G126"/>
  <c r="G75"/>
  <c r="G114"/>
  <c r="G117"/>
  <c r="G144"/>
  <c r="G100"/>
  <c r="G57"/>
  <c r="G45"/>
  <c r="G24"/>
  <c r="G103"/>
  <c r="G38"/>
  <c r="G43"/>
  <c r="G35"/>
  <c r="G14"/>
  <c r="G12"/>
  <c r="G53"/>
  <c r="G44"/>
  <c r="G137"/>
  <c r="G95"/>
  <c r="G132"/>
  <c r="G93"/>
  <c r="G71"/>
  <c r="G119"/>
  <c r="G69"/>
  <c r="G54"/>
  <c r="G29"/>
  <c r="G122"/>
  <c r="G49"/>
  <c r="G99"/>
  <c r="G64"/>
  <c r="G81"/>
  <c r="G27"/>
  <c r="G18"/>
  <c r="G31"/>
  <c r="G104"/>
  <c r="G58"/>
  <c r="G30"/>
  <c r="G55"/>
  <c r="G85"/>
  <c r="G68"/>
  <c r="G84"/>
  <c r="G124"/>
  <c r="G70"/>
  <c r="G91"/>
  <c r="G98"/>
  <c r="G40"/>
  <c r="G80"/>
  <c r="G42"/>
  <c r="G135"/>
  <c r="G23"/>
  <c r="G112"/>
  <c r="G145"/>
  <c r="G109"/>
  <c r="G83"/>
  <c r="G130"/>
  <c r="G96"/>
  <c r="G90"/>
  <c r="G37"/>
  <c r="G19"/>
  <c r="G66"/>
  <c r="G129"/>
  <c r="G22"/>
  <c r="G56"/>
  <c r="G101"/>
  <c r="G89"/>
  <c r="G36"/>
  <c r="G82"/>
  <c r="G128"/>
  <c r="G86"/>
  <c r="G125"/>
  <c r="G136"/>
  <c r="G63"/>
  <c r="G102"/>
  <c r="G61"/>
  <c r="G47"/>
  <c r="G25"/>
  <c r="G115"/>
  <c r="G46"/>
  <c r="G59"/>
  <c r="G51"/>
  <c r="G28"/>
  <c r="G16"/>
  <c r="G139"/>
  <c r="G8"/>
  <c r="G140"/>
  <c r="G108"/>
  <c r="G138"/>
  <c r="G72"/>
  <c r="G121"/>
  <c r="G79"/>
  <c r="G11"/>
  <c r="G106"/>
  <c r="G32"/>
  <c r="G10"/>
  <c r="G111"/>
  <c r="G133"/>
  <c r="G134"/>
  <c r="G20"/>
  <c r="G143"/>
  <c r="G9"/>
  <c r="G33"/>
  <c r="G17"/>
  <c r="G7"/>
  <c r="G77"/>
  <c r="L9" i="5" l="1"/>
  <c r="J99"/>
  <c r="N86"/>
  <c r="N85"/>
  <c r="N72"/>
  <c r="N73"/>
  <c r="N74"/>
  <c r="N75"/>
  <c r="N68"/>
  <c r="N69"/>
  <c r="N10"/>
  <c r="N12"/>
  <c r="N13"/>
  <c r="N14"/>
  <c r="N15"/>
  <c r="N16"/>
  <c r="N18"/>
  <c r="N20"/>
  <c r="N22"/>
  <c r="N24"/>
  <c r="N26"/>
  <c r="N28"/>
  <c r="N30"/>
  <c r="N32"/>
  <c r="N34"/>
  <c r="N35"/>
  <c r="N37"/>
  <c r="N39"/>
  <c r="N41"/>
  <c r="N43"/>
  <c r="N45"/>
  <c r="N47"/>
  <c r="N49"/>
  <c r="N53"/>
  <c r="N55"/>
  <c r="N59"/>
  <c r="N61"/>
  <c r="N63"/>
  <c r="N65"/>
  <c r="N71"/>
  <c r="N77"/>
  <c r="N79"/>
  <c r="N82"/>
  <c r="N87"/>
  <c r="N90"/>
  <c r="N93"/>
  <c r="N95"/>
  <c r="N88"/>
  <c r="N96"/>
  <c r="N99"/>
  <c r="Q99"/>
  <c r="N11"/>
  <c r="N25"/>
  <c r="N27"/>
  <c r="N29"/>
  <c r="N31"/>
  <c r="N33"/>
  <c r="N36"/>
  <c r="N38"/>
  <c r="N40"/>
  <c r="N42"/>
  <c r="N44"/>
  <c r="N46"/>
  <c r="N48"/>
  <c r="N52"/>
  <c r="N54"/>
  <c r="N56"/>
  <c r="N57"/>
  <c r="N58"/>
  <c r="N60"/>
  <c r="N62"/>
  <c r="N64"/>
  <c r="N66"/>
  <c r="N67"/>
  <c r="N70"/>
  <c r="N76"/>
  <c r="N78"/>
  <c r="N80"/>
  <c r="N81"/>
  <c r="N83"/>
  <c r="N84"/>
  <c r="N89"/>
  <c r="N91"/>
  <c r="N92"/>
  <c r="N94"/>
  <c r="N98"/>
  <c r="N51"/>
  <c r="N50"/>
  <c r="N9"/>
  <c r="K97"/>
  <c r="P9"/>
  <c r="O9"/>
  <c r="O99" l="1"/>
  <c r="K85"/>
  <c r="P99"/>
  <c r="K18"/>
  <c r="K37"/>
  <c r="K45"/>
  <c r="K57"/>
  <c r="K68"/>
  <c r="K78"/>
  <c r="K88"/>
  <c r="L99"/>
  <c r="K14"/>
  <c r="K20"/>
  <c r="K30"/>
  <c r="K34"/>
  <c r="K42"/>
  <c r="K54"/>
  <c r="K62"/>
  <c r="K65"/>
  <c r="K70"/>
  <c r="K79"/>
  <c r="K83"/>
  <c r="K89"/>
  <c r="K93"/>
  <c r="K98"/>
  <c r="K15"/>
  <c r="K22"/>
  <c r="K31"/>
  <c r="K35"/>
  <c r="K55"/>
  <c r="K71"/>
  <c r="K80"/>
  <c r="K94"/>
  <c r="K11"/>
  <c r="K27"/>
  <c r="K39"/>
  <c r="K47"/>
  <c r="K59"/>
  <c r="K66"/>
  <c r="K76"/>
  <c r="K84"/>
  <c r="K99"/>
  <c r="K12"/>
  <c r="K16"/>
  <c r="K24"/>
  <c r="K28"/>
  <c r="K32"/>
  <c r="K36"/>
  <c r="K44"/>
  <c r="K48"/>
  <c r="K52"/>
  <c r="K56"/>
  <c r="K64"/>
  <c r="K72"/>
  <c r="K77"/>
  <c r="K81"/>
  <c r="K91"/>
  <c r="K95"/>
  <c r="K13"/>
  <c r="K25"/>
  <c r="K29"/>
  <c r="K33"/>
  <c r="K41"/>
  <c r="K49"/>
  <c r="K53"/>
  <c r="K61"/>
  <c r="K75"/>
  <c r="K82"/>
  <c r="K92"/>
  <c r="K96"/>
  <c r="K26"/>
  <c r="K10"/>
  <c r="K87"/>
  <c r="K63"/>
  <c r="K51"/>
  <c r="K90"/>
  <c r="K60"/>
  <c r="K67"/>
  <c r="K46"/>
  <c r="K40"/>
  <c r="K43"/>
  <c r="K58"/>
  <c r="K38"/>
  <c r="K50"/>
  <c r="K9"/>
</calcChain>
</file>

<file path=xl/sharedStrings.xml><?xml version="1.0" encoding="utf-8"?>
<sst xmlns="http://schemas.openxmlformats.org/spreadsheetml/2006/main" count="282" uniqueCount="208">
  <si>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</si>
  <si>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</si>
  <si>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</si>
  <si>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</si>
  <si>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</si>
  <si>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</si>
  <si>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</si>
  <si>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</si>
  <si>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</si>
  <si>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</si>
  <si>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</si>
  <si>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</si>
  <si>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</si>
  <si>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</si>
  <si>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</si>
  <si>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</si>
  <si>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</si>
  <si>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</si>
  <si>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</si>
  <si>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</si>
  <si>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</si>
  <si>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</si>
  <si>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</si>
  <si>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</si>
  <si>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</si>
  <si>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</si>
  <si>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</si>
  <si>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</si>
  <si>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</si>
  <si>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</si>
  <si>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</si>
  <si>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</si>
  <si>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</si>
  <si>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</si>
  <si>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</si>
  <si>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</si>
  <si>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</si>
  <si>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</si>
  <si>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</si>
  <si>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</si>
  <si>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</si>
  <si>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</si>
  <si>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</si>
  <si>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</si>
  <si>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</si>
  <si>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</si>
  <si>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</si>
  <si>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</si>
  <si>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</si>
  <si>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</si>
  <si>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</si>
  <si>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</si>
  <si>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</si>
  <si>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</si>
  <si>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</si>
  <si>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</si>
  <si>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</si>
  <si>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</si>
  <si>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</si>
  <si>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</si>
  <si>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</si>
  <si>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</si>
  <si>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</si>
  <si>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</si>
  <si>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</si>
  <si>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</si>
  <si>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</si>
  <si>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</si>
  <si>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</si>
  <si>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</si>
  <si>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</si>
  <si>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</si>
  <si>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</si>
  <si>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</si>
  <si>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</si>
  <si>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</si>
  <si>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</si>
  <si>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</si>
  <si>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</si>
  <si>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</si>
  <si>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</si>
  <si>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</si>
  <si>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</si>
  <si>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</si>
  <si>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</si>
  <si>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</si>
  <si>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</si>
  <si>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</si>
  <si>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</si>
  <si>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</si>
  <si>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</si>
  <si>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</si>
  <si>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</si>
  <si>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</si>
  <si>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</si>
  <si>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</si>
  <si>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</si>
  <si>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</si>
  <si>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</si>
  <si>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</si>
  <si>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</si>
  <si>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</si>
  <si>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</si>
  <si>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</si>
  <si>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</si>
  <si>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</si>
  <si>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</si>
  <si>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</si>
  <si>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</si>
  <si>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</si>
  <si>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</si>
  <si>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</si>
  <si>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</si>
  <si>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</si>
  <si>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</si>
  <si>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</si>
  <si>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</si>
  <si>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</si>
  <si>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</si>
  <si>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</si>
  <si>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</si>
  <si>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</si>
  <si>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</si>
  <si>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</si>
  <si>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</si>
  <si>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</si>
  <si>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</si>
  <si>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</si>
  <si>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</si>
  <si>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</si>
  <si>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</si>
  <si>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</si>
  <si>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</si>
  <si>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</si>
  <si>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</si>
  <si>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</si>
  <si>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</si>
  <si>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</si>
  <si>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</si>
  <si>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</si>
  <si>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</si>
  <si>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</si>
  <si>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</si>
  <si>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</si>
  <si>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</si>
  <si>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</si>
  <si>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</si>
  <si>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</si>
  <si>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</si>
  <si>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</si>
  <si>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</si>
  <si>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</si>
  <si>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</si>
  <si>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</si>
  <si>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</si>
  <si>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</si>
  <si>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</si>
  <si>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</si>
  <si>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</si>
  <si>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</si>
  <si>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</si>
  <si>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</si>
  <si>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</si>
  <si>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</si>
  <si>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</si>
  <si>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</si>
  <si>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Прочие безвозмездные поступления в бюджеты городских округов</t>
  </si>
  <si>
    <t>Дотации бюджетам субъектов Российской Федерации и муниципальных образований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</si>
  <si>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</si>
  <si>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</si>
  <si>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</si>
  <si>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исполнения 2011 года и 2012 года, руб.</t>
  </si>
  <si>
    <t>Задолженность и перерасчеты по отмененным налогам, сборам и иным обязательным платежам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</si>
  <si>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</si>
  <si>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Налог, взимаемый в связи с применением упрощенной системы налогообложения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</si>
  <si>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</si>
  <si>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</si>
  <si>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</si>
  <si>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</si>
  <si>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</si>
  <si>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Доходы от оказания платных услуг (работ) и компенсации затрат государства</t>
  </si>
  <si>
    <t>2013 год</t>
  </si>
  <si>
    <t>Доходы от выдачи патентов на осуществление предпринимательской деятельности при применении упрощенной системы налогооблажения</t>
  </si>
  <si>
    <t>Налог взимаемый в связи с применением патентной системы налогооблажения, зачисляемый в бюджеты городских округов</t>
  </si>
  <si>
    <t>Доходы бюджетов городских округов от возврата бюджетными учреждениями остатков субсидий прошлых лет</t>
  </si>
  <si>
    <t>Денежные взыскания (штрафы) за нарушение законодательства Российской Федерации об энергетике</t>
  </si>
  <si>
    <t>Сравнительный анализ исполнения доходной части бюджета за 2013-2014 годы</t>
  </si>
  <si>
    <t>2014 год</t>
  </si>
  <si>
    <t>исполнения и уточненного плана 2014 года, руб.</t>
  </si>
  <si>
    <t>исполнения 2014 года и 2013 года, руб.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</si>
  <si>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</si>
  <si>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</si>
  <si>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</si>
  <si>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</si>
  <si>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</si>
  <si>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</si>
  <si>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</si>
  <si>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</si>
  <si>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 продукциии </t>
  </si>
  <si>
    <t>Прочие денежные взыскания (штрафы) за правонарушения в области дорожного движения</t>
  </si>
  <si>
    <t>Денежные взыскания (штрафы) за нарушения законодательства о промышленной безопасности</t>
  </si>
  <si>
    <t>Доходы бюджетов городских округов от возврата автономными учреждениями остатков субсидий прошлых лет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</si>
  <si>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</si>
  <si>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Росиийской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</si>
  <si>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</si>
  <si>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, производимый на территории Российской Федерации, зачисляемые в консолидированные бюджеты субъектов Российской Федерации</t>
  </si>
  <si>
    <t>Уточненный  план, руб.</t>
  </si>
  <si>
    <t>Приложение № 2                                              к заключению Счетной палаты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</si>
</sst>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_(* #,##0.00_);_(* \-#,##0.00;_(* &quot;&quot;??_);_(@_)"/>
    <numFmt numFmtId="166" formatCode="000000"/>
  </numFmts>
  <fonts count="19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8" fillId="0" borderId="0"/>
  </cellStyleXfs>
  <cellXfs count="147">
    <xf numFmtId="0" fontId="0" fillId="0" borderId="0" xfId="0"/>
    <xf numFmtId="0" fontId="1" fillId="0" borderId="0" xfId="0" applyFont="1" applyAlignment="1">
      <alignment horizontal="justify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3" fillId="0" borderId="1" xfId="0" applyNumberFormat="1" applyFont="1" applyFill="1" applyBorder="1" applyAlignment="1">
      <alignment horizontal="justify" vertical="center" wrapText="1"/>
    </xf>
    <xf numFmtId="0" fontId="14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5" fontId="15" fillId="0" borderId="1" xfId="0" applyNumberFormat="1" applyFont="1" applyFill="1" applyBorder="1" applyAlignment="1">
      <alignment horizontal="right" vertical="center"/>
    </xf>
    <xf numFmtId="43" fontId="12" fillId="0" borderId="0" xfId="0" applyNumberFormat="1" applyFont="1"/>
    <xf numFmtId="43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4" fontId="1" fillId="0" borderId="2" xfId="0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1" fillId="0" borderId="1" xfId="1" applyNumberFormat="1" applyFont="1" applyFill="1" applyBorder="1" applyAlignment="1">
      <alignment horizontal="right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" fillId="0" borderId="1" xfId="2" applyNumberFormat="1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/>
    <xf numFmtId="0" fontId="1" fillId="0" borderId="1" xfId="0" applyFont="1" applyFill="1" applyBorder="1" applyAlignment="1">
      <alignment horizontal="left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4" fillId="0" borderId="1" xfId="0" applyFont="1" applyBorder="1"/>
    <xf numFmtId="165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2" fillId="0" borderId="1" xfId="0" applyFont="1" applyBorder="1"/>
    <xf numFmtId="165" fontId="3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justify" vertical="center" wrapText="1"/>
    </xf>
    <xf numFmtId="166" fontId="1" fillId="0" borderId="1" xfId="0" applyNumberFormat="1" applyFont="1" applyFill="1" applyBorder="1" applyAlignment="1">
      <alignment horizontal="justify" wrapText="1"/>
    </xf>
    <xf numFmtId="0" fontId="5" fillId="0" borderId="0" xfId="0" applyFont="1" applyFill="1" applyBorder="1"/>
    <xf numFmtId="0" fontId="5" fillId="0" borderId="0" xfId="0" applyFont="1" applyFill="1"/>
    <xf numFmtId="0" fontId="7" fillId="0" borderId="0" xfId="0" applyFont="1" applyFill="1"/>
    <xf numFmtId="4" fontId="7" fillId="0" borderId="0" xfId="0" applyNumberFormat="1" applyFont="1" applyFill="1"/>
    <xf numFmtId="0" fontId="5" fillId="0" borderId="0" xfId="0" applyFont="1" applyFill="1" applyAlignment="1"/>
    <xf numFmtId="166" fontId="1" fillId="0" borderId="1" xfId="3" applyNumberFormat="1" applyFont="1" applyFill="1" applyBorder="1" applyAlignment="1">
      <alignment horizontal="left" wrapText="1"/>
    </xf>
    <xf numFmtId="49" fontId="2" fillId="0" borderId="1" xfId="3" applyNumberFormat="1" applyFont="1" applyFill="1" applyBorder="1" applyAlignment="1">
      <alignment horizontal="left" wrapText="1"/>
    </xf>
    <xf numFmtId="4" fontId="16" fillId="0" borderId="0" xfId="0" applyNumberFormat="1" applyFont="1" applyFill="1"/>
    <xf numFmtId="0" fontId="17" fillId="0" borderId="0" xfId="0" applyFont="1" applyFill="1"/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>
      <alignment horizontal="center" vertical="center"/>
    </xf>
    <xf numFmtId="165" fontId="1" fillId="0" borderId="1" xfId="3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10" fontId="7" fillId="0" borderId="0" xfId="0" applyNumberFormat="1" applyFont="1" applyFill="1"/>
    <xf numFmtId="165" fontId="7" fillId="0" borderId="0" xfId="0" applyNumberFormat="1" applyFont="1" applyFill="1"/>
    <xf numFmtId="43" fontId="9" fillId="0" borderId="0" xfId="0" applyNumberFormat="1" applyFont="1" applyFill="1"/>
    <xf numFmtId="43" fontId="5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4">
    <cellStyle name="Обычный" xfId="0" builtinId="0"/>
    <cellStyle name="Обычный 2" xfId="3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3"/>
  <sheetViews>
    <sheetView tabSelected="1" zoomScale="90" zoomScaleNormal="90" workbookViewId="0">
      <pane xSplit="1" ySplit="8" topLeftCell="J9" activePane="bottomRight" state="frozen"/>
      <selection pane="topRight" activeCell="B1" sqref="B1"/>
      <selection pane="bottomLeft" activeCell="A7" sqref="A7"/>
      <selection pane="bottomRight" activeCell="Q8" sqref="Q8"/>
    </sheetView>
  </sheetViews>
  <sheetFormatPr defaultRowHeight="15"/>
  <cols>
    <col min="1" max="1" width="60.28515625" style="49" customWidth="1"/>
    <col min="2" max="2" width="18.7109375" style="89" customWidth="1"/>
    <col min="3" max="3" width="19.28515625" style="74" customWidth="1"/>
    <col min="4" max="4" width="11.140625" style="89" customWidth="1"/>
    <col min="5" max="5" width="18.28515625" style="89" customWidth="1"/>
    <col min="6" max="6" width="19.140625" style="89" customWidth="1"/>
    <col min="7" max="7" width="10.85546875" style="89" customWidth="1"/>
    <col min="8" max="8" width="10.140625" style="89" bestFit="1" customWidth="1"/>
    <col min="9" max="9" width="18.85546875" style="105" bestFit="1" customWidth="1"/>
    <col min="10" max="10" width="18.85546875" style="106" bestFit="1" customWidth="1"/>
    <col min="11" max="11" width="10.42578125" style="106" customWidth="1"/>
    <col min="12" max="12" width="18.140625" style="106" customWidth="1"/>
    <col min="13" max="13" width="18.85546875" style="106" bestFit="1" customWidth="1"/>
    <col min="14" max="14" width="12.7109375" style="106" customWidth="1"/>
    <col min="15" max="15" width="10.140625" style="106" bestFit="1" customWidth="1"/>
    <col min="16" max="16" width="17.28515625" style="106" customWidth="1"/>
    <col min="17" max="17" width="18.85546875" style="106" customWidth="1"/>
    <col min="18" max="18" width="16" style="89" customWidth="1"/>
    <col min="19" max="16384" width="9.140625" style="89"/>
  </cols>
  <sheetData>
    <row r="1" spans="1:18" s="88" customFormat="1" ht="26.25" customHeight="1">
      <c r="B1" s="92"/>
      <c r="C1" s="92"/>
      <c r="D1" s="92"/>
      <c r="E1" s="92"/>
      <c r="F1" s="92"/>
      <c r="G1" s="92"/>
      <c r="H1" s="92"/>
      <c r="I1" s="105"/>
      <c r="J1" s="106"/>
      <c r="K1" s="106"/>
      <c r="L1" s="106"/>
      <c r="M1" s="106"/>
      <c r="N1" s="106"/>
      <c r="O1" s="106"/>
      <c r="P1" s="134" t="s">
        <v>207</v>
      </c>
      <c r="Q1" s="135"/>
    </row>
    <row r="2" spans="1:18" s="88" customFormat="1">
      <c r="A2" s="125"/>
      <c r="B2" s="92"/>
      <c r="C2" s="92"/>
      <c r="D2" s="92"/>
      <c r="E2" s="92"/>
      <c r="F2" s="92"/>
      <c r="G2" s="92"/>
      <c r="H2" s="92"/>
      <c r="I2" s="105"/>
      <c r="J2" s="106"/>
      <c r="K2" s="106"/>
      <c r="L2" s="106"/>
      <c r="M2" s="106"/>
      <c r="N2" s="106"/>
      <c r="O2" s="106"/>
      <c r="P2" s="136"/>
      <c r="Q2" s="136"/>
    </row>
    <row r="3" spans="1:18" s="88" customFormat="1">
      <c r="A3" s="125"/>
      <c r="B3" s="92"/>
      <c r="C3" s="92"/>
      <c r="D3" s="92"/>
      <c r="E3" s="92"/>
      <c r="F3" s="92"/>
      <c r="G3" s="92"/>
      <c r="H3" s="92"/>
      <c r="I3" s="105"/>
      <c r="J3" s="106"/>
      <c r="K3" s="106"/>
      <c r="L3" s="106"/>
      <c r="M3" s="106"/>
      <c r="N3" s="106"/>
      <c r="O3" s="106"/>
      <c r="P3" s="105"/>
      <c r="Q3" s="106"/>
    </row>
    <row r="4" spans="1:18" s="88" customFormat="1">
      <c r="A4" s="126" t="s">
        <v>186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</row>
    <row r="5" spans="1:18" s="88" customFormat="1">
      <c r="A5" s="30"/>
      <c r="C5" s="73"/>
      <c r="I5" s="107"/>
      <c r="J5" s="108"/>
      <c r="K5" s="108"/>
      <c r="L5" s="108"/>
      <c r="M5" s="108"/>
      <c r="N5" s="108"/>
      <c r="O5" s="108"/>
      <c r="P5" s="108"/>
      <c r="Q5" s="108"/>
    </row>
    <row r="6" spans="1:18" s="90" customFormat="1" ht="21.75" customHeight="1">
      <c r="A6" s="132" t="s">
        <v>0</v>
      </c>
      <c r="B6" s="128" t="s">
        <v>181</v>
      </c>
      <c r="C6" s="128"/>
      <c r="D6" s="128"/>
      <c r="E6" s="128"/>
      <c r="F6" s="128"/>
      <c r="G6" s="128"/>
      <c r="H6" s="129"/>
      <c r="I6" s="130" t="s">
        <v>187</v>
      </c>
      <c r="J6" s="130"/>
      <c r="K6" s="130"/>
      <c r="L6" s="130"/>
      <c r="M6" s="130"/>
      <c r="N6" s="130"/>
      <c r="O6" s="131"/>
      <c r="P6" s="130" t="s">
        <v>56</v>
      </c>
      <c r="Q6" s="131"/>
    </row>
    <row r="7" spans="1:18" s="90" customFormat="1" ht="85.5">
      <c r="A7" s="133"/>
      <c r="B7" s="97" t="s">
        <v>142</v>
      </c>
      <c r="C7" s="97" t="s">
        <v>118</v>
      </c>
      <c r="D7" s="100" t="s">
        <v>87</v>
      </c>
      <c r="E7" s="97" t="s">
        <v>117</v>
      </c>
      <c r="F7" s="97" t="s">
        <v>75</v>
      </c>
      <c r="G7" s="100" t="s">
        <v>87</v>
      </c>
      <c r="H7" s="101" t="s">
        <v>131</v>
      </c>
      <c r="I7" s="97" t="s">
        <v>142</v>
      </c>
      <c r="J7" s="97" t="s">
        <v>206</v>
      </c>
      <c r="K7" s="100" t="s">
        <v>87</v>
      </c>
      <c r="L7" s="97" t="s">
        <v>117</v>
      </c>
      <c r="M7" s="97" t="s">
        <v>75</v>
      </c>
      <c r="N7" s="100" t="s">
        <v>87</v>
      </c>
      <c r="O7" s="101" t="s">
        <v>131</v>
      </c>
      <c r="P7" s="97" t="s">
        <v>188</v>
      </c>
      <c r="Q7" s="102" t="s">
        <v>189</v>
      </c>
    </row>
    <row r="8" spans="1:18" s="104" customFormat="1" ht="14.25">
      <c r="A8" s="98">
        <v>1</v>
      </c>
      <c r="B8" s="103">
        <v>2</v>
      </c>
      <c r="C8" s="98">
        <v>3</v>
      </c>
      <c r="D8" s="103">
        <v>4</v>
      </c>
      <c r="E8" s="103">
        <v>5</v>
      </c>
      <c r="F8" s="98">
        <v>6</v>
      </c>
      <c r="G8" s="103">
        <v>7</v>
      </c>
      <c r="H8" s="103">
        <v>8</v>
      </c>
      <c r="I8" s="103">
        <v>9</v>
      </c>
      <c r="J8" s="98">
        <v>10</v>
      </c>
      <c r="K8" s="103">
        <v>11</v>
      </c>
      <c r="L8" s="103">
        <v>12</v>
      </c>
      <c r="M8" s="98">
        <v>13</v>
      </c>
      <c r="N8" s="103">
        <v>14</v>
      </c>
      <c r="O8" s="103">
        <v>15</v>
      </c>
      <c r="P8" s="98">
        <v>16</v>
      </c>
      <c r="Q8" s="103">
        <v>17</v>
      </c>
    </row>
    <row r="9" spans="1:18" s="90" customFormat="1" ht="14.25">
      <c r="A9" s="7" t="s">
        <v>49</v>
      </c>
      <c r="B9" s="32">
        <f>B10+B25+B38+B46+B49</f>
        <v>3127503100</v>
      </c>
      <c r="C9" s="32">
        <f>C10+C25+C38+C46+C49</f>
        <v>3234430000</v>
      </c>
      <c r="D9" s="33">
        <f t="shared" ref="D9:D14" si="0">C9/C$99*100</f>
        <v>38.907044584796637</v>
      </c>
      <c r="E9" s="33">
        <f>C9-B9</f>
        <v>106926900</v>
      </c>
      <c r="F9" s="32">
        <f>F10+F25+F38+F46+F49</f>
        <v>3204033063.690001</v>
      </c>
      <c r="G9" s="33">
        <f t="shared" ref="G9:G14" si="1">F9/F$99*100</f>
        <v>39.0276670830388</v>
      </c>
      <c r="H9" s="33">
        <f>F9/C9*100</f>
        <v>99.060207322155719</v>
      </c>
      <c r="I9" s="109">
        <f>I10+I25+I38+I46+I49+I15</f>
        <v>2572558900</v>
      </c>
      <c r="J9" s="109">
        <f>J10+J25+J38+J46+J49+J15</f>
        <v>2556301221</v>
      </c>
      <c r="K9" s="110">
        <f t="shared" ref="K9:K16" si="2">J9/J$99*100</f>
        <v>37.473254840435779</v>
      </c>
      <c r="L9" s="110">
        <f>J9-I9</f>
        <v>-16257679</v>
      </c>
      <c r="M9" s="109">
        <f>M10+M25+M38+M46+M49+M15</f>
        <v>2470960219.5099998</v>
      </c>
      <c r="N9" s="110">
        <f t="shared" ref="N9:N16" si="3">M9/M$99*100</f>
        <v>36.899348805232847</v>
      </c>
      <c r="O9" s="110">
        <f>M9/J9*100</f>
        <v>96.661543608831209</v>
      </c>
      <c r="P9" s="110">
        <f>M9-J9</f>
        <v>-85341001.490000248</v>
      </c>
      <c r="Q9" s="110">
        <f t="shared" ref="Q9" si="4">M9-F9</f>
        <v>-733072844.18000126</v>
      </c>
    </row>
    <row r="10" spans="1:18" s="90" customFormat="1" ht="14.25">
      <c r="A10" s="8" t="s">
        <v>1</v>
      </c>
      <c r="B10" s="32">
        <f>B11+B12+B13+B14</f>
        <v>2671872500</v>
      </c>
      <c r="C10" s="32">
        <f>C11+C12+C13+C14</f>
        <v>2671872500</v>
      </c>
      <c r="D10" s="33">
        <f t="shared" si="0"/>
        <v>32.140025439534028</v>
      </c>
      <c r="E10" s="33">
        <f>C10-B10</f>
        <v>0</v>
      </c>
      <c r="F10" s="32">
        <f>F11+F12+F13+F14</f>
        <v>2656834677.1200008</v>
      </c>
      <c r="G10" s="33">
        <f t="shared" si="1"/>
        <v>32.362356196753836</v>
      </c>
      <c r="H10" s="33">
        <f t="shared" ref="H10" si="5">F10/C10*100</f>
        <v>99.43718037144366</v>
      </c>
      <c r="I10" s="109">
        <f>I11+I12+I13+I14</f>
        <v>2118043100</v>
      </c>
      <c r="J10" s="109">
        <f>J11+J12+J13+J14</f>
        <v>2118043100</v>
      </c>
      <c r="K10" s="110">
        <f t="shared" si="2"/>
        <v>31.048754425848863</v>
      </c>
      <c r="L10" s="110">
        <f t="shared" ref="L10:L77" si="6">J10-I10</f>
        <v>0</v>
      </c>
      <c r="M10" s="109">
        <f>M11+M12+M13+M14</f>
        <v>2045560595.04</v>
      </c>
      <c r="N10" s="110">
        <f t="shared" si="3"/>
        <v>30.546770159492304</v>
      </c>
      <c r="O10" s="110">
        <f t="shared" ref="O10:O77" si="7">M10/J10*100</f>
        <v>96.57785505120269</v>
      </c>
      <c r="P10" s="110">
        <f t="shared" ref="P10:P77" si="8">M10-J10</f>
        <v>-72482504.960000038</v>
      </c>
      <c r="Q10" s="110">
        <f t="shared" ref="Q10:Q77" si="9">M10-F10</f>
        <v>-611274082.08000088</v>
      </c>
      <c r="R10" s="91"/>
    </row>
    <row r="11" spans="1:18" ht="75">
      <c r="A11" s="87" t="s">
        <v>175</v>
      </c>
      <c r="B11" s="34">
        <v>2654757500</v>
      </c>
      <c r="C11" s="36">
        <v>2634592500</v>
      </c>
      <c r="D11" s="35">
        <f t="shared" si="0"/>
        <v>31.691583326975952</v>
      </c>
      <c r="E11" s="35">
        <f t="shared" ref="E11:E27" si="10">C11-B11</f>
        <v>-20165000</v>
      </c>
      <c r="F11" s="34">
        <v>2617606118.0300002</v>
      </c>
      <c r="G11" s="35">
        <f t="shared" si="1"/>
        <v>31.884521195092319</v>
      </c>
      <c r="H11" s="35">
        <f t="shared" ref="H11" si="11">F11/C11*100</f>
        <v>99.355255813944666</v>
      </c>
      <c r="I11" s="111">
        <v>2100956100</v>
      </c>
      <c r="J11" s="113">
        <v>2079043100</v>
      </c>
      <c r="K11" s="112">
        <f t="shared" si="2"/>
        <v>30.477046785618072</v>
      </c>
      <c r="L11" s="112">
        <f t="shared" si="6"/>
        <v>-21913000</v>
      </c>
      <c r="M11" s="111">
        <v>2005948575.1400001</v>
      </c>
      <c r="N11" s="112">
        <f t="shared" si="3"/>
        <v>29.955235853262241</v>
      </c>
      <c r="O11" s="112">
        <f t="shared" si="7"/>
        <v>96.48422272438701</v>
      </c>
      <c r="P11" s="112">
        <f t="shared" si="8"/>
        <v>-73094524.859999895</v>
      </c>
      <c r="Q11" s="112">
        <f t="shared" si="9"/>
        <v>-611657542.8900001</v>
      </c>
      <c r="R11" s="99"/>
    </row>
    <row r="12" spans="1:18" ht="105">
      <c r="A12" s="13" t="s">
        <v>168</v>
      </c>
      <c r="B12" s="36">
        <v>13080000</v>
      </c>
      <c r="C12" s="36">
        <v>13080000</v>
      </c>
      <c r="D12" s="35">
        <f t="shared" si="0"/>
        <v>0.15733966824730786</v>
      </c>
      <c r="E12" s="35">
        <f t="shared" ref="E12" si="12">C12-B12</f>
        <v>0</v>
      </c>
      <c r="F12" s="36">
        <v>13662925.779999999</v>
      </c>
      <c r="G12" s="35">
        <f t="shared" si="1"/>
        <v>0.1664252859201143</v>
      </c>
      <c r="H12" s="35">
        <f t="shared" ref="H12" si="13">F12/C12*100</f>
        <v>104.45661911314986</v>
      </c>
      <c r="I12" s="113">
        <v>9934500</v>
      </c>
      <c r="J12" s="113">
        <v>20000000</v>
      </c>
      <c r="K12" s="112">
        <f t="shared" si="2"/>
        <v>0.29318340524655856</v>
      </c>
      <c r="L12" s="112">
        <f t="shared" si="6"/>
        <v>10065500</v>
      </c>
      <c r="M12" s="113">
        <v>20207388.059999999</v>
      </c>
      <c r="N12" s="112">
        <f t="shared" si="3"/>
        <v>0.30176101362590951</v>
      </c>
      <c r="O12" s="112">
        <f t="shared" si="7"/>
        <v>101.03694029999998</v>
      </c>
      <c r="P12" s="112">
        <f t="shared" si="8"/>
        <v>207388.05999999866</v>
      </c>
      <c r="Q12" s="112">
        <f t="shared" si="9"/>
        <v>6544462.2799999993</v>
      </c>
      <c r="R12" s="91"/>
    </row>
    <row r="13" spans="1:18" ht="45">
      <c r="A13" s="87" t="s">
        <v>169</v>
      </c>
      <c r="B13" s="36"/>
      <c r="C13" s="36">
        <v>18000000</v>
      </c>
      <c r="D13" s="35">
        <f t="shared" si="0"/>
        <v>0.21652247923941451</v>
      </c>
      <c r="E13" s="35">
        <f t="shared" si="10"/>
        <v>18000000</v>
      </c>
      <c r="F13" s="36">
        <v>18367856.550000001</v>
      </c>
      <c r="G13" s="35">
        <f t="shared" si="1"/>
        <v>0.22373507894978803</v>
      </c>
      <c r="H13" s="35">
        <f t="shared" ref="H13" si="14">F13/C13*100</f>
        <v>102.04364750000001</v>
      </c>
      <c r="I13" s="113">
        <v>3953900</v>
      </c>
      <c r="J13" s="113">
        <v>10000000</v>
      </c>
      <c r="K13" s="112">
        <f t="shared" si="2"/>
        <v>0.14659170262327928</v>
      </c>
      <c r="L13" s="112">
        <f t="shared" si="6"/>
        <v>6046100</v>
      </c>
      <c r="M13" s="113">
        <v>9791579.7899999991</v>
      </c>
      <c r="N13" s="112">
        <f t="shared" si="3"/>
        <v>0.14621964172985602</v>
      </c>
      <c r="O13" s="112">
        <f t="shared" si="7"/>
        <v>97.915797899999987</v>
      </c>
      <c r="P13" s="112">
        <f t="shared" si="8"/>
        <v>-208420.21000000089</v>
      </c>
      <c r="Q13" s="112">
        <f t="shared" si="9"/>
        <v>-8576276.7600000016</v>
      </c>
      <c r="R13" s="91"/>
    </row>
    <row r="14" spans="1:18" ht="90">
      <c r="A14" s="86" t="s">
        <v>170</v>
      </c>
      <c r="B14" s="36">
        <v>4035000</v>
      </c>
      <c r="C14" s="36">
        <v>6200000</v>
      </c>
      <c r="D14" s="35">
        <f t="shared" si="0"/>
        <v>7.4579965071353879E-2</v>
      </c>
      <c r="E14" s="35">
        <f t="shared" si="10"/>
        <v>2165000</v>
      </c>
      <c r="F14" s="36">
        <v>7197776.7599999998</v>
      </c>
      <c r="G14" s="35">
        <f t="shared" si="1"/>
        <v>8.7674636791604824E-2</v>
      </c>
      <c r="H14" s="35">
        <f t="shared" ref="H14" si="15">F14/C14*100</f>
        <v>116.09317354838709</v>
      </c>
      <c r="I14" s="113">
        <v>3198600</v>
      </c>
      <c r="J14" s="113">
        <v>9000000</v>
      </c>
      <c r="K14" s="112">
        <f t="shared" si="2"/>
        <v>0.13193253236095137</v>
      </c>
      <c r="L14" s="112">
        <f t="shared" si="6"/>
        <v>5801400</v>
      </c>
      <c r="M14" s="113">
        <v>9613052.0500000007</v>
      </c>
      <c r="N14" s="112">
        <f t="shared" si="3"/>
        <v>0.14355365087429453</v>
      </c>
      <c r="O14" s="112">
        <f t="shared" si="7"/>
        <v>106.81168944444445</v>
      </c>
      <c r="P14" s="112">
        <f t="shared" si="8"/>
        <v>613052.05000000075</v>
      </c>
      <c r="Q14" s="112">
        <f t="shared" si="9"/>
        <v>2415275.290000001</v>
      </c>
      <c r="R14" s="91"/>
    </row>
    <row r="15" spans="1:18" s="90" customFormat="1" ht="28.5">
      <c r="A15" s="94" t="s">
        <v>190</v>
      </c>
      <c r="B15" s="32"/>
      <c r="C15" s="32"/>
      <c r="D15" s="33"/>
      <c r="E15" s="33"/>
      <c r="F15" s="32"/>
      <c r="G15" s="33"/>
      <c r="H15" s="33"/>
      <c r="I15" s="114">
        <f>I16</f>
        <v>6513000</v>
      </c>
      <c r="J15" s="114">
        <f>J16</f>
        <v>5400000</v>
      </c>
      <c r="K15" s="110">
        <f t="shared" si="2"/>
        <v>7.9159519416570817E-2</v>
      </c>
      <c r="L15" s="110">
        <f t="shared" si="6"/>
        <v>-1113000</v>
      </c>
      <c r="M15" s="114">
        <f>M16</f>
        <v>5350328.0599999996</v>
      </c>
      <c r="N15" s="110">
        <f t="shared" si="3"/>
        <v>7.9897531230800053E-2</v>
      </c>
      <c r="O15" s="110">
        <f t="shared" si="7"/>
        <v>99.080149259259258</v>
      </c>
      <c r="P15" s="110">
        <f t="shared" si="8"/>
        <v>-49671.94000000041</v>
      </c>
      <c r="Q15" s="110">
        <f t="shared" si="9"/>
        <v>5350328.0599999996</v>
      </c>
      <c r="R15" s="91"/>
    </row>
    <row r="16" spans="1:18" ht="30">
      <c r="A16" s="93" t="s">
        <v>191</v>
      </c>
      <c r="B16" s="36"/>
      <c r="C16" s="36"/>
      <c r="D16" s="35"/>
      <c r="E16" s="35"/>
      <c r="F16" s="36"/>
      <c r="G16" s="35"/>
      <c r="H16" s="35"/>
      <c r="I16" s="115">
        <f>SUM(I17:I24)</f>
        <v>6513000</v>
      </c>
      <c r="J16" s="115">
        <f>SUM(J17:J24)</f>
        <v>5400000</v>
      </c>
      <c r="K16" s="112">
        <f t="shared" si="2"/>
        <v>7.9159519416570817E-2</v>
      </c>
      <c r="L16" s="112">
        <f t="shared" si="6"/>
        <v>-1113000</v>
      </c>
      <c r="M16" s="115">
        <f>M22+M24+M18+M20</f>
        <v>5350328.0599999996</v>
      </c>
      <c r="N16" s="112">
        <f t="shared" si="3"/>
        <v>7.9897531230800053E-2</v>
      </c>
      <c r="O16" s="112">
        <f t="shared" si="7"/>
        <v>99.080149259259258</v>
      </c>
      <c r="P16" s="112">
        <f t="shared" si="8"/>
        <v>-49671.94000000041</v>
      </c>
      <c r="Q16" s="112">
        <f t="shared" si="9"/>
        <v>5350328.0599999996</v>
      </c>
      <c r="R16" s="91"/>
    </row>
    <row r="17" spans="1:18" ht="45">
      <c r="A17" s="93" t="s">
        <v>202</v>
      </c>
      <c r="B17" s="36"/>
      <c r="C17" s="36"/>
      <c r="D17" s="35"/>
      <c r="E17" s="35"/>
      <c r="F17" s="36"/>
      <c r="G17" s="35"/>
      <c r="H17" s="35"/>
      <c r="I17" s="115">
        <v>2930800</v>
      </c>
      <c r="J17" s="115"/>
      <c r="K17" s="112"/>
      <c r="L17" s="112"/>
      <c r="M17" s="115"/>
      <c r="N17" s="112"/>
      <c r="O17" s="112"/>
      <c r="P17" s="112"/>
      <c r="Q17" s="112"/>
      <c r="R17" s="91"/>
    </row>
    <row r="18" spans="1:18" ht="75">
      <c r="A18" s="93" t="s">
        <v>192</v>
      </c>
      <c r="B18" s="36"/>
      <c r="C18" s="36"/>
      <c r="D18" s="35"/>
      <c r="E18" s="35"/>
      <c r="F18" s="36"/>
      <c r="G18" s="35"/>
      <c r="H18" s="35"/>
      <c r="I18" s="115"/>
      <c r="J18" s="115">
        <v>2000200</v>
      </c>
      <c r="K18" s="112">
        <f>J18/J$99*100</f>
        <v>2.9321272358708326E-2</v>
      </c>
      <c r="L18" s="112">
        <f t="shared" si="6"/>
        <v>2000200</v>
      </c>
      <c r="M18" s="115">
        <v>2019305.44</v>
      </c>
      <c r="N18" s="112">
        <f>M18/M$99*100</f>
        <v>3.0154696618159227E-2</v>
      </c>
      <c r="O18" s="112">
        <f t="shared" si="7"/>
        <v>100.95517648235177</v>
      </c>
      <c r="P18" s="112">
        <f t="shared" si="8"/>
        <v>19105.439999999944</v>
      </c>
      <c r="Q18" s="112">
        <f t="shared" si="9"/>
        <v>2019305.44</v>
      </c>
      <c r="R18" s="91"/>
    </row>
    <row r="19" spans="1:18" ht="45">
      <c r="A19" s="93" t="s">
        <v>203</v>
      </c>
      <c r="B19" s="36"/>
      <c r="C19" s="36"/>
      <c r="D19" s="35"/>
      <c r="E19" s="35"/>
      <c r="F19" s="36"/>
      <c r="G19" s="35"/>
      <c r="H19" s="35"/>
      <c r="I19" s="115">
        <v>45600</v>
      </c>
      <c r="J19" s="115"/>
      <c r="K19" s="112"/>
      <c r="L19" s="112"/>
      <c r="M19" s="115"/>
      <c r="N19" s="112"/>
      <c r="O19" s="112"/>
      <c r="P19" s="112"/>
      <c r="Q19" s="112"/>
      <c r="R19" s="91"/>
    </row>
    <row r="20" spans="1:18" ht="90">
      <c r="A20" s="93" t="s">
        <v>193</v>
      </c>
      <c r="B20" s="36"/>
      <c r="C20" s="36"/>
      <c r="D20" s="35"/>
      <c r="E20" s="35"/>
      <c r="F20" s="36"/>
      <c r="G20" s="35"/>
      <c r="H20" s="35"/>
      <c r="I20" s="115"/>
      <c r="J20" s="115">
        <v>45600</v>
      </c>
      <c r="K20" s="112">
        <f>J20/J$99*100</f>
        <v>6.6845816396215356E-4</v>
      </c>
      <c r="L20" s="112">
        <f t="shared" si="6"/>
        <v>45600</v>
      </c>
      <c r="M20" s="115">
        <v>45485.37</v>
      </c>
      <c r="N20" s="112">
        <f>M20/M$99*100</f>
        <v>6.7924223138562012E-4</v>
      </c>
      <c r="O20" s="112">
        <f t="shared" si="7"/>
        <v>99.74861842105264</v>
      </c>
      <c r="P20" s="112">
        <f t="shared" si="8"/>
        <v>-114.62999999999738</v>
      </c>
      <c r="Q20" s="112">
        <f t="shared" si="9"/>
        <v>45485.37</v>
      </c>
      <c r="R20" s="91"/>
    </row>
    <row r="21" spans="1:18" ht="60">
      <c r="A21" s="93" t="s">
        <v>204</v>
      </c>
      <c r="B21" s="36"/>
      <c r="C21" s="36"/>
      <c r="D21" s="35"/>
      <c r="E21" s="35"/>
      <c r="F21" s="36"/>
      <c r="G21" s="35"/>
      <c r="H21" s="35"/>
      <c r="I21" s="115">
        <v>3354200</v>
      </c>
      <c r="J21" s="115"/>
      <c r="K21" s="112"/>
      <c r="L21" s="112"/>
      <c r="M21" s="115"/>
      <c r="N21" s="112"/>
      <c r="O21" s="112"/>
      <c r="P21" s="112"/>
      <c r="Q21" s="112"/>
      <c r="R21" s="91"/>
    </row>
    <row r="22" spans="1:18" ht="75">
      <c r="A22" s="93" t="s">
        <v>194</v>
      </c>
      <c r="B22" s="36"/>
      <c r="C22" s="36"/>
      <c r="D22" s="35"/>
      <c r="E22" s="35"/>
      <c r="F22" s="36"/>
      <c r="G22" s="35"/>
      <c r="H22" s="35"/>
      <c r="I22" s="115"/>
      <c r="J22" s="115">
        <v>3354200</v>
      </c>
      <c r="K22" s="112">
        <f>J22/J$99*100</f>
        <v>4.9169788893900342E-2</v>
      </c>
      <c r="L22" s="112">
        <f t="shared" si="6"/>
        <v>3354200</v>
      </c>
      <c r="M22" s="115">
        <v>3459302.69</v>
      </c>
      <c r="N22" s="112">
        <f>M22/M$99*100</f>
        <v>5.1658466847557316E-2</v>
      </c>
      <c r="O22" s="112">
        <f t="shared" si="7"/>
        <v>103.13346520779918</v>
      </c>
      <c r="P22" s="112">
        <f t="shared" si="8"/>
        <v>105102.68999999994</v>
      </c>
      <c r="Q22" s="112">
        <f t="shared" si="9"/>
        <v>3459302.69</v>
      </c>
      <c r="R22" s="91"/>
    </row>
    <row r="23" spans="1:18" ht="60">
      <c r="A23" s="93" t="s">
        <v>205</v>
      </c>
      <c r="B23" s="36"/>
      <c r="C23" s="36"/>
      <c r="D23" s="35"/>
      <c r="E23" s="35"/>
      <c r="F23" s="36"/>
      <c r="G23" s="35"/>
      <c r="H23" s="35"/>
      <c r="I23" s="115">
        <v>182400</v>
      </c>
      <c r="J23" s="115"/>
      <c r="K23" s="112"/>
      <c r="L23" s="112"/>
      <c r="M23" s="115"/>
      <c r="N23" s="112"/>
      <c r="O23" s="112"/>
      <c r="P23" s="112"/>
      <c r="Q23" s="112"/>
      <c r="R23" s="91"/>
    </row>
    <row r="24" spans="1:18" ht="75">
      <c r="A24" s="93" t="s">
        <v>195</v>
      </c>
      <c r="B24" s="36"/>
      <c r="C24" s="36"/>
      <c r="D24" s="35"/>
      <c r="E24" s="35"/>
      <c r="F24" s="36"/>
      <c r="G24" s="35"/>
      <c r="H24" s="35"/>
      <c r="I24" s="115"/>
      <c r="J24" s="115"/>
      <c r="K24" s="112">
        <f t="shared" ref="K24:K44" si="16">J24/J$99*100</f>
        <v>0</v>
      </c>
      <c r="L24" s="112">
        <f t="shared" si="6"/>
        <v>0</v>
      </c>
      <c r="M24" s="115">
        <v>-173765.44</v>
      </c>
      <c r="N24" s="112">
        <f t="shared" ref="N24:N44" si="17">M24/M$99*100</f>
        <v>-2.5948744663021116E-3</v>
      </c>
      <c r="O24" s="112"/>
      <c r="P24" s="112">
        <f t="shared" si="8"/>
        <v>-173765.44</v>
      </c>
      <c r="Q24" s="112">
        <f t="shared" si="9"/>
        <v>-173765.44</v>
      </c>
      <c r="R24" s="91"/>
    </row>
    <row r="25" spans="1:18" s="90" customFormat="1" ht="14.25">
      <c r="A25" s="8" t="s">
        <v>7</v>
      </c>
      <c r="B25" s="32">
        <f>B26+B32+B33+B34+B35+B37+B36</f>
        <v>297536900</v>
      </c>
      <c r="C25" s="32">
        <f>C26+C32+C33+C34+C35+C37+C36</f>
        <v>308696900</v>
      </c>
      <c r="D25" s="33">
        <f t="shared" ref="D25:D68" si="18">C25/C$99*100</f>
        <v>3.7133232289734233</v>
      </c>
      <c r="E25" s="33">
        <f>C25-B25</f>
        <v>11160000</v>
      </c>
      <c r="F25" s="32">
        <f>F26+F32+F33+F34+F35+F37+F36</f>
        <v>284231700.67000002</v>
      </c>
      <c r="G25" s="32">
        <f>G26+G32+G33+G34+G35+G36+G37</f>
        <v>4.9815785540014668</v>
      </c>
      <c r="H25" s="33">
        <f t="shared" ref="H25:H27" si="19">F25/C25*100</f>
        <v>92.074685774298359</v>
      </c>
      <c r="I25" s="109">
        <f>I26+I32+I33+I34+I35+I36+I37</f>
        <v>330051800</v>
      </c>
      <c r="J25" s="109">
        <f>J26+J32+J33+J34+J35+J36+J37</f>
        <v>309253300</v>
      </c>
      <c r="K25" s="110">
        <f t="shared" si="16"/>
        <v>4.5333967788867779</v>
      </c>
      <c r="L25" s="110">
        <f t="shared" si="6"/>
        <v>-20798500</v>
      </c>
      <c r="M25" s="109">
        <f>M26+M32+M33+M34+M35+M36+M37</f>
        <v>289016448.16999996</v>
      </c>
      <c r="N25" s="110">
        <f t="shared" si="17"/>
        <v>4.3159410852794462</v>
      </c>
      <c r="O25" s="110">
        <f t="shared" si="7"/>
        <v>93.456221217364515</v>
      </c>
      <c r="P25" s="110">
        <f t="shared" si="8"/>
        <v>-20236851.830000043</v>
      </c>
      <c r="Q25" s="110">
        <f t="shared" si="9"/>
        <v>4784747.4999999404</v>
      </c>
      <c r="R25" s="122"/>
    </row>
    <row r="26" spans="1:18" ht="30">
      <c r="A26" s="10" t="s">
        <v>174</v>
      </c>
      <c r="B26" s="36">
        <f>SUM(B27:B31)</f>
        <v>162583000</v>
      </c>
      <c r="C26" s="36">
        <f>SUM(C27:C31)</f>
        <v>166633000</v>
      </c>
      <c r="D26" s="35">
        <f t="shared" si="18"/>
        <v>2.004432793505631</v>
      </c>
      <c r="E26" s="35">
        <f t="shared" si="10"/>
        <v>4050000</v>
      </c>
      <c r="F26" s="36">
        <f>SUM(F27:F31)</f>
        <v>159493468.22999999</v>
      </c>
      <c r="G26" s="36">
        <f>SUM(G27:G37)</f>
        <v>3.4621678265140292</v>
      </c>
      <c r="H26" s="35">
        <f t="shared" si="19"/>
        <v>95.715415451921288</v>
      </c>
      <c r="I26" s="113">
        <f>SUM(I27:I31)</f>
        <v>179651800</v>
      </c>
      <c r="J26" s="113">
        <f>SUM(J27:J31)</f>
        <v>183251800</v>
      </c>
      <c r="K26" s="112">
        <f t="shared" si="16"/>
        <v>2.6863193370780651</v>
      </c>
      <c r="L26" s="112">
        <f t="shared" si="6"/>
        <v>3600000</v>
      </c>
      <c r="M26" s="113">
        <f>SUM(M27:M31)</f>
        <v>179291410.89000002</v>
      </c>
      <c r="N26" s="112">
        <f t="shared" si="17"/>
        <v>2.6773949074438588</v>
      </c>
      <c r="O26" s="112">
        <f t="shared" si="7"/>
        <v>97.838826625441072</v>
      </c>
      <c r="P26" s="112">
        <f t="shared" si="8"/>
        <v>-3960389.1099999845</v>
      </c>
      <c r="Q26" s="112">
        <f t="shared" si="9"/>
        <v>19797942.660000026</v>
      </c>
      <c r="R26" s="121"/>
    </row>
    <row r="27" spans="1:18" ht="30">
      <c r="A27" s="4" t="s">
        <v>176</v>
      </c>
      <c r="B27" s="38">
        <v>124583000</v>
      </c>
      <c r="C27" s="38">
        <v>124583000</v>
      </c>
      <c r="D27" s="35">
        <f t="shared" si="18"/>
        <v>1.4986122239491098</v>
      </c>
      <c r="E27" s="85">
        <f t="shared" si="10"/>
        <v>0</v>
      </c>
      <c r="F27" s="40">
        <v>116827745.56999999</v>
      </c>
      <c r="G27" s="85">
        <f t="shared" ref="G27:G35" si="20">F27/F$99*100</f>
        <v>1.4230547155830058</v>
      </c>
      <c r="H27" s="35">
        <f t="shared" si="19"/>
        <v>93.775029955932993</v>
      </c>
      <c r="I27" s="116">
        <v>135000000</v>
      </c>
      <c r="J27" s="116">
        <v>135000000</v>
      </c>
      <c r="K27" s="112">
        <f t="shared" si="16"/>
        <v>1.9789879854142705</v>
      </c>
      <c r="L27" s="112">
        <f t="shared" si="6"/>
        <v>0</v>
      </c>
      <c r="M27" s="117">
        <v>135463882.53999999</v>
      </c>
      <c r="N27" s="112">
        <f t="shared" si="17"/>
        <v>2.0229095607802932</v>
      </c>
      <c r="O27" s="112">
        <f t="shared" si="7"/>
        <v>100.34361669629629</v>
      </c>
      <c r="P27" s="112">
        <f t="shared" si="8"/>
        <v>463882.53999999166</v>
      </c>
      <c r="Q27" s="112">
        <f t="shared" si="9"/>
        <v>18636136.969999999</v>
      </c>
      <c r="R27" s="91"/>
    </row>
    <row r="28" spans="1:18" ht="45">
      <c r="A28" s="4" t="s">
        <v>177</v>
      </c>
      <c r="B28" s="40"/>
      <c r="C28" s="40"/>
      <c r="D28" s="35">
        <f t="shared" si="18"/>
        <v>0</v>
      </c>
      <c r="E28" s="85"/>
      <c r="F28" s="40">
        <v>176821.48</v>
      </c>
      <c r="G28" s="85">
        <f t="shared" si="20"/>
        <v>2.1538260428007518E-3</v>
      </c>
      <c r="H28" s="35">
        <v>0</v>
      </c>
      <c r="I28" s="117"/>
      <c r="J28" s="117"/>
      <c r="K28" s="112">
        <f t="shared" si="16"/>
        <v>0</v>
      </c>
      <c r="L28" s="112">
        <f t="shared" si="6"/>
        <v>0</v>
      </c>
      <c r="M28" s="117">
        <v>-143459.6</v>
      </c>
      <c r="N28" s="112">
        <f t="shared" si="17"/>
        <v>-2.1423112270536329E-3</v>
      </c>
      <c r="O28" s="112"/>
      <c r="P28" s="112">
        <f t="shared" si="8"/>
        <v>-143459.6</v>
      </c>
      <c r="Q28" s="112">
        <f t="shared" si="9"/>
        <v>-320281.08</v>
      </c>
      <c r="R28" s="91"/>
    </row>
    <row r="29" spans="1:18" ht="45">
      <c r="A29" s="4" t="s">
        <v>178</v>
      </c>
      <c r="B29" s="38">
        <v>30000000</v>
      </c>
      <c r="C29" s="38">
        <v>32000000</v>
      </c>
      <c r="D29" s="35">
        <f t="shared" si="18"/>
        <v>0.38492885198118132</v>
      </c>
      <c r="E29" s="85">
        <f t="shared" ref="E29:E30" si="21">C29-B29</f>
        <v>2000000</v>
      </c>
      <c r="F29" s="40">
        <v>32293252.210000001</v>
      </c>
      <c r="G29" s="85">
        <f t="shared" si="20"/>
        <v>0.39335745643929076</v>
      </c>
      <c r="H29" s="35">
        <f t="shared" ref="H29" si="22">F29/C29*100</f>
        <v>100.91641315625</v>
      </c>
      <c r="I29" s="116">
        <v>36151800</v>
      </c>
      <c r="J29" s="116">
        <v>36151800</v>
      </c>
      <c r="K29" s="112">
        <f t="shared" si="16"/>
        <v>0.52995539148962689</v>
      </c>
      <c r="L29" s="112">
        <f t="shared" si="6"/>
        <v>0</v>
      </c>
      <c r="M29" s="117">
        <v>31846858.550000001</v>
      </c>
      <c r="N29" s="112">
        <f t="shared" si="17"/>
        <v>0.47557558098624264</v>
      </c>
      <c r="O29" s="112">
        <f t="shared" si="7"/>
        <v>88.092041198501875</v>
      </c>
      <c r="P29" s="112">
        <f t="shared" si="8"/>
        <v>-4304941.4499999993</v>
      </c>
      <c r="Q29" s="112">
        <f t="shared" si="9"/>
        <v>-446393.66000000015</v>
      </c>
      <c r="R29" s="91"/>
    </row>
    <row r="30" spans="1:18" ht="60">
      <c r="A30" s="4" t="s">
        <v>179</v>
      </c>
      <c r="B30" s="40"/>
      <c r="C30" s="40"/>
      <c r="D30" s="35">
        <f t="shared" si="18"/>
        <v>0</v>
      </c>
      <c r="E30" s="85">
        <f t="shared" si="21"/>
        <v>0</v>
      </c>
      <c r="F30" s="40">
        <v>-50550.25</v>
      </c>
      <c r="G30" s="85">
        <f t="shared" si="20"/>
        <v>-6.1574218765779302E-4</v>
      </c>
      <c r="H30" s="35">
        <v>0</v>
      </c>
      <c r="I30" s="117"/>
      <c r="J30" s="117"/>
      <c r="K30" s="112">
        <f t="shared" si="16"/>
        <v>0</v>
      </c>
      <c r="L30" s="112">
        <f t="shared" si="6"/>
        <v>0</v>
      </c>
      <c r="M30" s="117">
        <v>-42763.81</v>
      </c>
      <c r="N30" s="112">
        <f t="shared" si="17"/>
        <v>-6.3860062536483025E-4</v>
      </c>
      <c r="O30" s="112"/>
      <c r="P30" s="112">
        <f t="shared" si="8"/>
        <v>-42763.81</v>
      </c>
      <c r="Q30" s="112">
        <f t="shared" si="9"/>
        <v>7786.4400000000023</v>
      </c>
      <c r="R30" s="91"/>
    </row>
    <row r="31" spans="1:18" s="96" customFormat="1" ht="30">
      <c r="A31" s="4" t="s">
        <v>108</v>
      </c>
      <c r="B31" s="38">
        <v>8000000</v>
      </c>
      <c r="C31" s="38">
        <v>10050000</v>
      </c>
      <c r="D31" s="85">
        <f t="shared" si="18"/>
        <v>0.12089171757533976</v>
      </c>
      <c r="E31" s="85">
        <f>C31-B31</f>
        <v>2050000</v>
      </c>
      <c r="F31" s="40">
        <v>10246199.220000001</v>
      </c>
      <c r="G31" s="85">
        <f t="shared" si="20"/>
        <v>0.12480684314915104</v>
      </c>
      <c r="H31" s="85">
        <f>F31/C31*100</f>
        <v>101.95223104477613</v>
      </c>
      <c r="I31" s="116">
        <v>8500000</v>
      </c>
      <c r="J31" s="116">
        <v>12100000</v>
      </c>
      <c r="K31" s="119">
        <f t="shared" si="16"/>
        <v>0.17737596017416796</v>
      </c>
      <c r="L31" s="119">
        <f>J31-I31</f>
        <v>3600000</v>
      </c>
      <c r="M31" s="117">
        <v>12166893.210000001</v>
      </c>
      <c r="N31" s="119">
        <f t="shared" si="17"/>
        <v>0.18169067752974088</v>
      </c>
      <c r="O31" s="119">
        <f>M31/J31*100</f>
        <v>100.55283644628099</v>
      </c>
      <c r="P31" s="119">
        <f>M31-J31</f>
        <v>66893.210000000894</v>
      </c>
      <c r="Q31" s="119">
        <f>M31-F31</f>
        <v>1920693.9900000002</v>
      </c>
      <c r="R31" s="95"/>
    </row>
    <row r="32" spans="1:18" ht="30">
      <c r="A32" s="10" t="s">
        <v>119</v>
      </c>
      <c r="B32" s="36">
        <v>133703900</v>
      </c>
      <c r="C32" s="36">
        <v>133703900</v>
      </c>
      <c r="D32" s="35">
        <f t="shared" si="18"/>
        <v>1.6083277728877083</v>
      </c>
      <c r="E32" s="35">
        <f t="shared" ref="E32" si="23">C32-B32</f>
        <v>0</v>
      </c>
      <c r="F32" s="36">
        <v>114184313.89</v>
      </c>
      <c r="G32" s="35">
        <f t="shared" si="20"/>
        <v>1.3908556185346803</v>
      </c>
      <c r="H32" s="35">
        <f t="shared" ref="H32" si="24">F32/C32*100</f>
        <v>85.40088500784195</v>
      </c>
      <c r="I32" s="113">
        <v>140000000</v>
      </c>
      <c r="J32" s="113">
        <v>115000000</v>
      </c>
      <c r="K32" s="112">
        <f t="shared" si="16"/>
        <v>1.685804580167712</v>
      </c>
      <c r="L32" s="112">
        <f t="shared" si="6"/>
        <v>-25000000</v>
      </c>
      <c r="M32" s="113">
        <v>99507678.25</v>
      </c>
      <c r="N32" s="112">
        <f t="shared" si="17"/>
        <v>1.4859682885844907</v>
      </c>
      <c r="O32" s="112">
        <f t="shared" si="7"/>
        <v>86.528415869565222</v>
      </c>
      <c r="P32" s="112">
        <f t="shared" si="8"/>
        <v>-15492321.75</v>
      </c>
      <c r="Q32" s="112">
        <f t="shared" si="9"/>
        <v>-14676635.640000001</v>
      </c>
      <c r="R32" s="91"/>
    </row>
    <row r="33" spans="1:18" ht="45">
      <c r="A33" s="10" t="s">
        <v>173</v>
      </c>
      <c r="B33" s="36"/>
      <c r="C33" s="36"/>
      <c r="D33" s="35">
        <f t="shared" si="18"/>
        <v>0</v>
      </c>
      <c r="E33" s="35"/>
      <c r="F33" s="36">
        <v>471735.85</v>
      </c>
      <c r="G33" s="35">
        <f t="shared" si="20"/>
        <v>5.7461172650107271E-3</v>
      </c>
      <c r="H33" s="35">
        <v>0</v>
      </c>
      <c r="I33" s="113"/>
      <c r="J33" s="113">
        <v>350000</v>
      </c>
      <c r="K33" s="112">
        <f t="shared" si="16"/>
        <v>5.1307095918147758E-3</v>
      </c>
      <c r="L33" s="112">
        <f t="shared" si="6"/>
        <v>350000</v>
      </c>
      <c r="M33" s="113">
        <v>404239.61</v>
      </c>
      <c r="N33" s="112">
        <f t="shared" si="17"/>
        <v>6.0365918692285633E-3</v>
      </c>
      <c r="O33" s="112">
        <f t="shared" si="7"/>
        <v>115.49703142857142</v>
      </c>
      <c r="P33" s="112">
        <f t="shared" si="8"/>
        <v>54239.609999999986</v>
      </c>
      <c r="Q33" s="112">
        <f t="shared" si="9"/>
        <v>-67496.239999999991</v>
      </c>
      <c r="R33" s="91"/>
    </row>
    <row r="34" spans="1:18">
      <c r="A34" s="10" t="s">
        <v>50</v>
      </c>
      <c r="B34" s="36">
        <v>250000</v>
      </c>
      <c r="C34" s="36">
        <v>360000</v>
      </c>
      <c r="D34" s="35">
        <f t="shared" si="18"/>
        <v>4.3304495847882899E-3</v>
      </c>
      <c r="E34" s="35">
        <f t="shared" ref="E34:E48" si="25">C34-B34</f>
        <v>110000</v>
      </c>
      <c r="F34" s="36">
        <v>357315.63</v>
      </c>
      <c r="G34" s="35">
        <f t="shared" si="20"/>
        <v>4.352388122719918E-3</v>
      </c>
      <c r="H34" s="35">
        <f t="shared" ref="H34" si="26">F34/C34*100</f>
        <v>99.254341666666662</v>
      </c>
      <c r="I34" s="113">
        <v>400000</v>
      </c>
      <c r="J34" s="113">
        <v>651500</v>
      </c>
      <c r="K34" s="112">
        <f t="shared" si="16"/>
        <v>9.5504494259066458E-3</v>
      </c>
      <c r="L34" s="112">
        <f t="shared" si="6"/>
        <v>251500</v>
      </c>
      <c r="M34" s="113">
        <v>651404.69999999995</v>
      </c>
      <c r="N34" s="112">
        <f t="shared" si="17"/>
        <v>9.7275581568992495E-3</v>
      </c>
      <c r="O34" s="112">
        <f t="shared" si="7"/>
        <v>99.985372217958542</v>
      </c>
      <c r="P34" s="112">
        <f t="shared" si="8"/>
        <v>-95.300000000046566</v>
      </c>
      <c r="Q34" s="112">
        <f t="shared" si="9"/>
        <v>294089.06999999995</v>
      </c>
      <c r="R34" s="91"/>
    </row>
    <row r="35" spans="1:18" ht="30">
      <c r="A35" s="10" t="s">
        <v>135</v>
      </c>
      <c r="B35" s="36"/>
      <c r="C35" s="36"/>
      <c r="D35" s="35">
        <f t="shared" si="18"/>
        <v>0</v>
      </c>
      <c r="E35" s="35">
        <f t="shared" si="25"/>
        <v>0</v>
      </c>
      <c r="F35" s="36"/>
      <c r="G35" s="35">
        <f t="shared" si="20"/>
        <v>0</v>
      </c>
      <c r="H35" s="35">
        <v>0</v>
      </c>
      <c r="I35" s="113"/>
      <c r="J35" s="113"/>
      <c r="K35" s="112">
        <f t="shared" si="16"/>
        <v>0</v>
      </c>
      <c r="L35" s="112">
        <f t="shared" si="6"/>
        <v>0</v>
      </c>
      <c r="M35" s="113">
        <v>-62.41</v>
      </c>
      <c r="N35" s="112">
        <f t="shared" si="17"/>
        <v>-9.3198115483674305E-7</v>
      </c>
      <c r="O35" s="112"/>
      <c r="P35" s="112">
        <f t="shared" si="8"/>
        <v>-62.41</v>
      </c>
      <c r="Q35" s="112">
        <f t="shared" si="9"/>
        <v>-62.41</v>
      </c>
      <c r="R35" s="91"/>
    </row>
    <row r="36" spans="1:18" ht="45">
      <c r="A36" s="10" t="s">
        <v>182</v>
      </c>
      <c r="B36" s="34">
        <v>1000000</v>
      </c>
      <c r="C36" s="34"/>
      <c r="D36" s="35">
        <f t="shared" si="18"/>
        <v>0</v>
      </c>
      <c r="E36" s="35">
        <f>C36-B36</f>
        <v>-1000000</v>
      </c>
      <c r="F36" s="34"/>
      <c r="G36" s="35"/>
      <c r="H36" s="35">
        <v>0</v>
      </c>
      <c r="I36" s="111"/>
      <c r="J36" s="111"/>
      <c r="K36" s="112">
        <f t="shared" si="16"/>
        <v>0</v>
      </c>
      <c r="L36" s="112">
        <f>J36-I36</f>
        <v>0</v>
      </c>
      <c r="M36" s="111"/>
      <c r="N36" s="112">
        <f t="shared" si="17"/>
        <v>0</v>
      </c>
      <c r="O36" s="112"/>
      <c r="P36" s="112">
        <f>M36-J36</f>
        <v>0</v>
      </c>
      <c r="Q36" s="112">
        <f>M36-F36</f>
        <v>0</v>
      </c>
      <c r="R36" s="99"/>
    </row>
    <row r="37" spans="1:18" ht="30">
      <c r="A37" s="10" t="s">
        <v>183</v>
      </c>
      <c r="B37" s="34"/>
      <c r="C37" s="34">
        <v>8000000</v>
      </c>
      <c r="D37" s="35">
        <f t="shared" si="18"/>
        <v>9.623221299529533E-2</v>
      </c>
      <c r="E37" s="35">
        <f>C37-B37</f>
        <v>8000000</v>
      </c>
      <c r="F37" s="34">
        <v>9724867.0700000003</v>
      </c>
      <c r="G37" s="35">
        <f>F37/F$99*100</f>
        <v>0.1184566035650275</v>
      </c>
      <c r="H37" s="35">
        <f>F37/C37*100</f>
        <v>121.560838375</v>
      </c>
      <c r="I37" s="111">
        <v>10000000</v>
      </c>
      <c r="J37" s="111">
        <v>10000000</v>
      </c>
      <c r="K37" s="112">
        <f t="shared" si="16"/>
        <v>0.14659170262327928</v>
      </c>
      <c r="L37" s="112">
        <f>J37-I37</f>
        <v>0</v>
      </c>
      <c r="M37" s="111">
        <v>9161777.1300000008</v>
      </c>
      <c r="N37" s="112">
        <f t="shared" si="17"/>
        <v>0.13681467120612503</v>
      </c>
      <c r="O37" s="112">
        <f>M37/J37*100</f>
        <v>91.617771300000001</v>
      </c>
      <c r="P37" s="112">
        <f>M37-J37</f>
        <v>-838222.86999999918</v>
      </c>
      <c r="Q37" s="112">
        <f>M37-F37</f>
        <v>-563089.93999999948</v>
      </c>
      <c r="R37" s="91"/>
    </row>
    <row r="38" spans="1:18" s="90" customFormat="1" ht="14.25">
      <c r="A38" s="11" t="s">
        <v>10</v>
      </c>
      <c r="B38" s="32">
        <f>B39+B40+B43</f>
        <v>143593700</v>
      </c>
      <c r="C38" s="32">
        <f>C39+C40+C43</f>
        <v>235206600</v>
      </c>
      <c r="D38" s="33">
        <f t="shared" si="18"/>
        <v>2.829306453637404</v>
      </c>
      <c r="E38" s="33">
        <f t="shared" si="25"/>
        <v>91612900</v>
      </c>
      <c r="F38" s="32">
        <f>F39+F40+F43</f>
        <v>242779964.80000001</v>
      </c>
      <c r="G38" s="33">
        <f t="shared" ref="G38:G66" si="27">F38/F$99*100</f>
        <v>2.9572527662164676</v>
      </c>
      <c r="H38" s="33">
        <f t="shared" ref="H38:H48" si="28">F38/C38*100</f>
        <v>103.21987767350068</v>
      </c>
      <c r="I38" s="109">
        <f>I39+I40+I43</f>
        <v>101575000</v>
      </c>
      <c r="J38" s="109">
        <f>J39+J40+J43</f>
        <v>101575000</v>
      </c>
      <c r="K38" s="110">
        <f t="shared" si="16"/>
        <v>1.4890052193959593</v>
      </c>
      <c r="L38" s="110">
        <f t="shared" si="6"/>
        <v>0</v>
      </c>
      <c r="M38" s="109">
        <f>M39+M40+M43</f>
        <v>106153632.68000001</v>
      </c>
      <c r="N38" s="110">
        <f t="shared" si="17"/>
        <v>1.5852136704890538</v>
      </c>
      <c r="O38" s="110">
        <f t="shared" si="7"/>
        <v>104.50763739109033</v>
      </c>
      <c r="P38" s="110">
        <f t="shared" si="8"/>
        <v>4578632.6800000072</v>
      </c>
      <c r="Q38" s="110">
        <f t="shared" si="9"/>
        <v>-136626332.12</v>
      </c>
      <c r="R38" s="121"/>
    </row>
    <row r="39" spans="1:18" ht="45">
      <c r="A39" s="12" t="s">
        <v>11</v>
      </c>
      <c r="B39" s="36">
        <v>14296000</v>
      </c>
      <c r="C39" s="36">
        <v>35000000</v>
      </c>
      <c r="D39" s="35">
        <f t="shared" si="18"/>
        <v>0.4210159318544171</v>
      </c>
      <c r="E39" s="35">
        <f t="shared" si="25"/>
        <v>20704000</v>
      </c>
      <c r="F39" s="36">
        <v>37726029.969999999</v>
      </c>
      <c r="G39" s="35">
        <f t="shared" si="27"/>
        <v>0.45953300380059969</v>
      </c>
      <c r="H39" s="35">
        <f t="shared" si="28"/>
        <v>107.78865705714284</v>
      </c>
      <c r="I39" s="113">
        <v>33075000</v>
      </c>
      <c r="J39" s="113">
        <v>33075000</v>
      </c>
      <c r="K39" s="112">
        <f t="shared" si="16"/>
        <v>0.4848520564264962</v>
      </c>
      <c r="L39" s="112">
        <f t="shared" si="6"/>
        <v>0</v>
      </c>
      <c r="M39" s="113">
        <v>35506561.759999998</v>
      </c>
      <c r="N39" s="112">
        <f t="shared" si="17"/>
        <v>0.53022666933771734</v>
      </c>
      <c r="O39" s="112">
        <f t="shared" si="7"/>
        <v>107.35166065003779</v>
      </c>
      <c r="P39" s="112">
        <f t="shared" si="8"/>
        <v>2431561.7599999979</v>
      </c>
      <c r="Q39" s="112">
        <f t="shared" si="9"/>
        <v>-2219468.2100000009</v>
      </c>
      <c r="R39" s="91"/>
    </row>
    <row r="40" spans="1:18">
      <c r="A40" s="12" t="s">
        <v>12</v>
      </c>
      <c r="B40" s="36">
        <f>B41+B42</f>
        <v>63206600</v>
      </c>
      <c r="C40" s="36">
        <f>C41+C42</f>
        <v>63206600</v>
      </c>
      <c r="D40" s="35">
        <f t="shared" si="18"/>
        <v>0.76031387423855423</v>
      </c>
      <c r="E40" s="35">
        <f t="shared" si="25"/>
        <v>0</v>
      </c>
      <c r="F40" s="36">
        <f>F41+F42</f>
        <v>63554357.170000002</v>
      </c>
      <c r="G40" s="35">
        <f t="shared" si="27"/>
        <v>0.7741425397310705</v>
      </c>
      <c r="H40" s="35">
        <f t="shared" si="28"/>
        <v>100.55019123002977</v>
      </c>
      <c r="I40" s="113">
        <f>I41+I42</f>
        <v>68500000</v>
      </c>
      <c r="J40" s="113">
        <f>J41+J42</f>
        <v>68500000</v>
      </c>
      <c r="K40" s="112">
        <f t="shared" si="16"/>
        <v>1.0041531629694631</v>
      </c>
      <c r="L40" s="112">
        <f t="shared" si="6"/>
        <v>0</v>
      </c>
      <c r="M40" s="113">
        <f>M41+M42</f>
        <v>70647070.920000002</v>
      </c>
      <c r="N40" s="112">
        <f t="shared" si="17"/>
        <v>1.0549870011513363</v>
      </c>
      <c r="O40" s="112">
        <f t="shared" si="7"/>
        <v>103.13441010218978</v>
      </c>
      <c r="P40" s="112">
        <f t="shared" si="8"/>
        <v>2147070.9200000018</v>
      </c>
      <c r="Q40" s="112">
        <f t="shared" si="9"/>
        <v>7092713.75</v>
      </c>
      <c r="R40" s="91"/>
    </row>
    <row r="41" spans="1:18" ht="75">
      <c r="A41" s="3" t="s">
        <v>13</v>
      </c>
      <c r="B41" s="38">
        <v>6500000</v>
      </c>
      <c r="C41" s="38">
        <v>2600000</v>
      </c>
      <c r="D41" s="35">
        <f t="shared" si="18"/>
        <v>3.1275469223470978E-2</v>
      </c>
      <c r="E41" s="85">
        <f t="shared" si="25"/>
        <v>-3900000</v>
      </c>
      <c r="F41" s="38">
        <v>3069761.06</v>
      </c>
      <c r="G41" s="85">
        <f t="shared" si="27"/>
        <v>3.7392127450825777E-2</v>
      </c>
      <c r="H41" s="35">
        <f t="shared" si="28"/>
        <v>118.06773307692309</v>
      </c>
      <c r="I41" s="116">
        <v>8500000</v>
      </c>
      <c r="J41" s="116">
        <v>8500000</v>
      </c>
      <c r="K41" s="112">
        <f t="shared" si="16"/>
        <v>0.1246029472297874</v>
      </c>
      <c r="L41" s="112">
        <f t="shared" si="6"/>
        <v>0</v>
      </c>
      <c r="M41" s="116">
        <v>7823301.25</v>
      </c>
      <c r="N41" s="112">
        <f t="shared" si="17"/>
        <v>0.11682694013156122</v>
      </c>
      <c r="O41" s="112">
        <f t="shared" si="7"/>
        <v>92.038838235294122</v>
      </c>
      <c r="P41" s="112">
        <f t="shared" si="8"/>
        <v>-676698.75</v>
      </c>
      <c r="Q41" s="112">
        <f t="shared" si="9"/>
        <v>4753540.1899999995</v>
      </c>
      <c r="R41" s="91"/>
    </row>
    <row r="42" spans="1:18" ht="75">
      <c r="A42" s="3" t="s">
        <v>14</v>
      </c>
      <c r="B42" s="38">
        <v>56706600</v>
      </c>
      <c r="C42" s="38">
        <v>60606600</v>
      </c>
      <c r="D42" s="35">
        <f t="shared" si="18"/>
        <v>0.72903840501508332</v>
      </c>
      <c r="E42" s="85">
        <f>C42-B42</f>
        <v>3900000</v>
      </c>
      <c r="F42" s="38">
        <v>60484596.109999999</v>
      </c>
      <c r="G42" s="85">
        <f t="shared" si="27"/>
        <v>0.73675041228024463</v>
      </c>
      <c r="H42" s="35">
        <f t="shared" si="28"/>
        <v>99.798695373111173</v>
      </c>
      <c r="I42" s="116">
        <v>60000000</v>
      </c>
      <c r="J42" s="116">
        <v>60000000</v>
      </c>
      <c r="K42" s="112">
        <f t="shared" si="16"/>
        <v>0.87955021573967573</v>
      </c>
      <c r="L42" s="112">
        <f t="shared" si="6"/>
        <v>0</v>
      </c>
      <c r="M42" s="116">
        <v>62823769.670000002</v>
      </c>
      <c r="N42" s="112">
        <f t="shared" si="17"/>
        <v>0.938160061019775</v>
      </c>
      <c r="O42" s="112">
        <f t="shared" si="7"/>
        <v>104.70628278333334</v>
      </c>
      <c r="P42" s="112">
        <f t="shared" si="8"/>
        <v>2823769.6700000018</v>
      </c>
      <c r="Q42" s="112">
        <f t="shared" si="9"/>
        <v>2339173.5600000024</v>
      </c>
      <c r="R42" s="91"/>
    </row>
    <row r="43" spans="1:18">
      <c r="A43" s="12" t="s">
        <v>15</v>
      </c>
      <c r="B43" s="36">
        <f>B44+B45</f>
        <v>66091100</v>
      </c>
      <c r="C43" s="36">
        <f>C44+C45</f>
        <v>137000000</v>
      </c>
      <c r="D43" s="35">
        <f t="shared" si="18"/>
        <v>1.6479766475444326</v>
      </c>
      <c r="E43" s="35">
        <f t="shared" si="25"/>
        <v>70908900</v>
      </c>
      <c r="F43" s="36">
        <f>F44+F45</f>
        <v>141499577.66</v>
      </c>
      <c r="G43" s="35">
        <f t="shared" si="27"/>
        <v>1.7235772226847974</v>
      </c>
      <c r="H43" s="35">
        <f t="shared" si="28"/>
        <v>103.28436325547446</v>
      </c>
      <c r="I43" s="113">
        <f>I44+I45</f>
        <v>0</v>
      </c>
      <c r="J43" s="113">
        <f>J44+J45</f>
        <v>0</v>
      </c>
      <c r="K43" s="112">
        <f t="shared" si="16"/>
        <v>0</v>
      </c>
      <c r="L43" s="112">
        <f t="shared" si="6"/>
        <v>0</v>
      </c>
      <c r="M43" s="113">
        <f>M44+M45</f>
        <v>0</v>
      </c>
      <c r="N43" s="112">
        <f t="shared" si="17"/>
        <v>0</v>
      </c>
      <c r="O43" s="112"/>
      <c r="P43" s="112">
        <f t="shared" si="8"/>
        <v>0</v>
      </c>
      <c r="Q43" s="112">
        <f t="shared" si="9"/>
        <v>-141499577.66</v>
      </c>
      <c r="R43" s="91"/>
    </row>
    <row r="44" spans="1:18">
      <c r="A44" s="3" t="s">
        <v>16</v>
      </c>
      <c r="B44" s="38">
        <v>41251100</v>
      </c>
      <c r="C44" s="38">
        <v>57000000</v>
      </c>
      <c r="D44" s="35">
        <f t="shared" si="18"/>
        <v>0.68565451759147922</v>
      </c>
      <c r="E44" s="85">
        <f t="shared" si="25"/>
        <v>15748900</v>
      </c>
      <c r="F44" s="38">
        <v>57279596.789999999</v>
      </c>
      <c r="G44" s="85">
        <f t="shared" si="27"/>
        <v>0.6977109754280324</v>
      </c>
      <c r="H44" s="35">
        <f t="shared" si="28"/>
        <v>100.49052068421051</v>
      </c>
      <c r="I44" s="116"/>
      <c r="J44" s="116"/>
      <c r="K44" s="112">
        <f t="shared" si="16"/>
        <v>0</v>
      </c>
      <c r="L44" s="112">
        <f t="shared" si="6"/>
        <v>0</v>
      </c>
      <c r="M44" s="116"/>
      <c r="N44" s="112">
        <f t="shared" si="17"/>
        <v>0</v>
      </c>
      <c r="O44" s="112"/>
      <c r="P44" s="112">
        <f t="shared" si="8"/>
        <v>0</v>
      </c>
      <c r="Q44" s="112">
        <f t="shared" si="9"/>
        <v>-57279596.789999999</v>
      </c>
      <c r="R44" s="91"/>
    </row>
    <row r="45" spans="1:18">
      <c r="A45" s="3" t="s">
        <v>17</v>
      </c>
      <c r="B45" s="38">
        <v>24840000</v>
      </c>
      <c r="C45" s="38">
        <v>80000000</v>
      </c>
      <c r="D45" s="35">
        <f t="shared" si="18"/>
        <v>0.9623221299529533</v>
      </c>
      <c r="E45" s="85">
        <f t="shared" si="25"/>
        <v>55160000</v>
      </c>
      <c r="F45" s="38">
        <v>84219980.870000005</v>
      </c>
      <c r="G45" s="85">
        <f t="shared" si="27"/>
        <v>1.0258662472567648</v>
      </c>
      <c r="H45" s="35">
        <f t="shared" si="28"/>
        <v>105.27497608750001</v>
      </c>
      <c r="I45" s="116"/>
      <c r="J45" s="116"/>
      <c r="K45" s="112">
        <f t="shared" ref="K45:K68" si="29">J45/J$99*100</f>
        <v>0</v>
      </c>
      <c r="L45" s="112">
        <f t="shared" si="6"/>
        <v>0</v>
      </c>
      <c r="M45" s="116"/>
      <c r="N45" s="112">
        <f t="shared" ref="N45:N76" si="30">M45/M$99*100</f>
        <v>0</v>
      </c>
      <c r="O45" s="112"/>
      <c r="P45" s="112">
        <f t="shared" si="8"/>
        <v>0</v>
      </c>
      <c r="Q45" s="112">
        <f t="shared" si="9"/>
        <v>-84219980.870000005</v>
      </c>
      <c r="R45" s="91"/>
    </row>
    <row r="46" spans="1:18" s="90" customFormat="1" ht="14.25">
      <c r="A46" s="11" t="s">
        <v>18</v>
      </c>
      <c r="B46" s="32">
        <f>B47+B48</f>
        <v>14500000</v>
      </c>
      <c r="C46" s="32">
        <f>C47+C48</f>
        <v>18654000</v>
      </c>
      <c r="D46" s="33">
        <f t="shared" si="18"/>
        <v>0.22438946265177986</v>
      </c>
      <c r="E46" s="33">
        <f>C46-B46</f>
        <v>4154000</v>
      </c>
      <c r="F46" s="32">
        <f>F47+F48</f>
        <v>20148488.16</v>
      </c>
      <c r="G46" s="33">
        <f t="shared" si="27"/>
        <v>0.24542458598395736</v>
      </c>
      <c r="H46" s="33">
        <f t="shared" si="28"/>
        <v>108.01162302991317</v>
      </c>
      <c r="I46" s="109">
        <f>I47+I48</f>
        <v>16376000</v>
      </c>
      <c r="J46" s="109">
        <f>J47+J48</f>
        <v>22000000</v>
      </c>
      <c r="K46" s="110">
        <f t="shared" si="29"/>
        <v>0.32250174577121443</v>
      </c>
      <c r="L46" s="110">
        <f t="shared" si="6"/>
        <v>5624000</v>
      </c>
      <c r="M46" s="109">
        <f>M47+M48</f>
        <v>24849394.59</v>
      </c>
      <c r="N46" s="110">
        <f t="shared" si="30"/>
        <v>0.37108103616378968</v>
      </c>
      <c r="O46" s="110">
        <f t="shared" si="7"/>
        <v>112.95179359090911</v>
      </c>
      <c r="P46" s="110">
        <f t="shared" si="8"/>
        <v>2849394.59</v>
      </c>
      <c r="Q46" s="110">
        <f t="shared" si="9"/>
        <v>4700906.43</v>
      </c>
      <c r="R46" s="91"/>
    </row>
    <row r="47" spans="1:18" ht="45">
      <c r="A47" s="12" t="s">
        <v>19</v>
      </c>
      <c r="B47" s="36">
        <v>12000000</v>
      </c>
      <c r="C47" s="36">
        <v>14500000</v>
      </c>
      <c r="D47" s="35">
        <f t="shared" si="18"/>
        <v>0.1744208860539728</v>
      </c>
      <c r="E47" s="35">
        <f t="shared" si="25"/>
        <v>2500000</v>
      </c>
      <c r="F47" s="36">
        <v>15892488.16</v>
      </c>
      <c r="G47" s="35">
        <f t="shared" si="27"/>
        <v>0.1935831262350626</v>
      </c>
      <c r="H47" s="35">
        <f t="shared" si="28"/>
        <v>109.60336662068966</v>
      </c>
      <c r="I47" s="113">
        <v>13876000</v>
      </c>
      <c r="J47" s="113">
        <v>18000000</v>
      </c>
      <c r="K47" s="112">
        <f t="shared" si="29"/>
        <v>0.26386506472190274</v>
      </c>
      <c r="L47" s="112">
        <f t="shared" si="6"/>
        <v>4124000</v>
      </c>
      <c r="M47" s="113">
        <v>19677394.59</v>
      </c>
      <c r="N47" s="112">
        <f t="shared" si="30"/>
        <v>0.29384651392671812</v>
      </c>
      <c r="O47" s="112">
        <f t="shared" si="7"/>
        <v>109.31885883333334</v>
      </c>
      <c r="P47" s="112">
        <f t="shared" si="8"/>
        <v>1677394.5899999999</v>
      </c>
      <c r="Q47" s="112">
        <f t="shared" si="9"/>
        <v>3784906.4299999997</v>
      </c>
      <c r="R47" s="91"/>
    </row>
    <row r="48" spans="1:18" ht="75">
      <c r="A48" s="12" t="s">
        <v>109</v>
      </c>
      <c r="B48" s="36">
        <v>2500000</v>
      </c>
      <c r="C48" s="36">
        <v>4154000</v>
      </c>
      <c r="D48" s="35">
        <f t="shared" si="18"/>
        <v>4.9968576597807103E-2</v>
      </c>
      <c r="E48" s="35">
        <f t="shared" si="25"/>
        <v>1654000</v>
      </c>
      <c r="F48" s="36">
        <v>4256000</v>
      </c>
      <c r="G48" s="35">
        <f t="shared" si="27"/>
        <v>5.1841459748894758E-2</v>
      </c>
      <c r="H48" s="35">
        <f t="shared" si="28"/>
        <v>102.45546461242176</v>
      </c>
      <c r="I48" s="113">
        <v>2500000</v>
      </c>
      <c r="J48" s="113">
        <v>4000000</v>
      </c>
      <c r="K48" s="112">
        <f t="shared" si="29"/>
        <v>5.863668104931171E-2</v>
      </c>
      <c r="L48" s="112">
        <f t="shared" si="6"/>
        <v>1500000</v>
      </c>
      <c r="M48" s="113">
        <v>5172000</v>
      </c>
      <c r="N48" s="112">
        <f t="shared" si="30"/>
        <v>7.7234522237071557E-2</v>
      </c>
      <c r="O48" s="112">
        <f t="shared" si="7"/>
        <v>129.29999999999998</v>
      </c>
      <c r="P48" s="112">
        <f t="shared" si="8"/>
        <v>1172000</v>
      </c>
      <c r="Q48" s="112">
        <f t="shared" si="9"/>
        <v>916000</v>
      </c>
      <c r="R48" s="91"/>
    </row>
    <row r="49" spans="1:18" s="90" customFormat="1" ht="28.5">
      <c r="A49" s="7" t="s">
        <v>172</v>
      </c>
      <c r="B49" s="32"/>
      <c r="C49" s="32"/>
      <c r="D49" s="33">
        <f t="shared" si="18"/>
        <v>0</v>
      </c>
      <c r="E49" s="33"/>
      <c r="F49" s="32">
        <v>38232.94</v>
      </c>
      <c r="G49" s="33">
        <f t="shared" si="27"/>
        <v>4.6570757051031677E-4</v>
      </c>
      <c r="H49" s="33">
        <v>0</v>
      </c>
      <c r="I49" s="109"/>
      <c r="J49" s="109">
        <v>29821</v>
      </c>
      <c r="K49" s="110">
        <f t="shared" si="29"/>
        <v>4.3715111639288116E-4</v>
      </c>
      <c r="L49" s="110">
        <f t="shared" si="6"/>
        <v>29821</v>
      </c>
      <c r="M49" s="109">
        <v>29820.97</v>
      </c>
      <c r="N49" s="110">
        <f t="shared" si="30"/>
        <v>4.4532257745476478E-4</v>
      </c>
      <c r="O49" s="110">
        <f t="shared" si="7"/>
        <v>99.999899399751854</v>
      </c>
      <c r="P49" s="110">
        <f t="shared" si="8"/>
        <v>-2.9999999998835847E-2</v>
      </c>
      <c r="Q49" s="110">
        <f t="shared" si="9"/>
        <v>-8411.9700000000012</v>
      </c>
      <c r="R49" s="91"/>
    </row>
    <row r="50" spans="1:18" s="90" customFormat="1" ht="14.25">
      <c r="A50" s="11" t="s">
        <v>20</v>
      </c>
      <c r="B50" s="41">
        <f>B51+B58+B60+B63+B67+B87+B98</f>
        <v>175641700</v>
      </c>
      <c r="C50" s="41">
        <f>C51+C58+C60+C63+C67+C87</f>
        <v>594048136</v>
      </c>
      <c r="D50" s="33">
        <f t="shared" si="18"/>
        <v>7.1458208441262716</v>
      </c>
      <c r="E50" s="33">
        <f t="shared" ref="E50:E56" si="31">C50-B50</f>
        <v>418406436</v>
      </c>
      <c r="F50" s="41">
        <f>F51+F58+F60+F63+F67+F87</f>
        <v>608068969.29999995</v>
      </c>
      <c r="G50" s="33">
        <f t="shared" si="27"/>
        <v>7.4067629221141598</v>
      </c>
      <c r="H50" s="33">
        <f t="shared" ref="H50:H56" si="32">F50/C50*100</f>
        <v>102.36021838136024</v>
      </c>
      <c r="I50" s="118">
        <f>I51+I58+I60+I63+I67+I87+I98</f>
        <v>211573600</v>
      </c>
      <c r="J50" s="118">
        <f>J51+J58+J60+J63+J67+J87</f>
        <v>428056091</v>
      </c>
      <c r="K50" s="110">
        <f t="shared" si="29"/>
        <v>6.274947119795538</v>
      </c>
      <c r="L50" s="110">
        <f t="shared" si="6"/>
        <v>216482491</v>
      </c>
      <c r="M50" s="118">
        <f>M51+M58+M60+M63+M67+M87</f>
        <v>461112885.29000002</v>
      </c>
      <c r="N50" s="110">
        <f t="shared" si="30"/>
        <v>6.8858919939541243</v>
      </c>
      <c r="O50" s="110">
        <f t="shared" si="7"/>
        <v>107.72253800028278</v>
      </c>
      <c r="P50" s="110">
        <f t="shared" si="8"/>
        <v>33056794.290000021</v>
      </c>
      <c r="Q50" s="110">
        <f t="shared" si="9"/>
        <v>-146956084.00999993</v>
      </c>
    </row>
    <row r="51" spans="1:18" s="90" customFormat="1" ht="28.5">
      <c r="A51" s="11" t="s">
        <v>21</v>
      </c>
      <c r="B51" s="41">
        <f>B52+B53+B54+B55+B56+B57</f>
        <v>137500000</v>
      </c>
      <c r="C51" s="41">
        <f>C52+C53+C54+C55+C56+C57</f>
        <v>357055000</v>
      </c>
      <c r="D51" s="33">
        <f t="shared" si="18"/>
        <v>4.2950241013793971</v>
      </c>
      <c r="E51" s="33">
        <f t="shared" si="31"/>
        <v>219555000</v>
      </c>
      <c r="F51" s="41">
        <f>F52+F53+F54+F56+F55+F57</f>
        <v>362519667.45000005</v>
      </c>
      <c r="G51" s="33">
        <f t="shared" si="27"/>
        <v>4.4157774314595599</v>
      </c>
      <c r="H51" s="33">
        <f t="shared" si="32"/>
        <v>101.53048338491271</v>
      </c>
      <c r="I51" s="118">
        <f>I52+I53+I54+I55+I56+I57</f>
        <v>165130000</v>
      </c>
      <c r="J51" s="118">
        <f>J52+J53+J54+J55+J56+J57</f>
        <v>339758956</v>
      </c>
      <c r="K51" s="110">
        <f t="shared" si="29"/>
        <v>4.980584384154783</v>
      </c>
      <c r="L51" s="110">
        <f t="shared" si="6"/>
        <v>174628956</v>
      </c>
      <c r="M51" s="118">
        <f>M52+M53+M54+M56+M55+M57</f>
        <v>355315836.19999999</v>
      </c>
      <c r="N51" s="110">
        <f t="shared" si="30"/>
        <v>5.3060032583473644</v>
      </c>
      <c r="O51" s="110">
        <f t="shared" si="7"/>
        <v>104.57879915312667</v>
      </c>
      <c r="P51" s="110">
        <f t="shared" si="8"/>
        <v>15556880.199999988</v>
      </c>
      <c r="Q51" s="110">
        <f t="shared" si="9"/>
        <v>-7203831.2500000596</v>
      </c>
    </row>
    <row r="52" spans="1:18" ht="60">
      <c r="A52" s="10" t="s">
        <v>22</v>
      </c>
      <c r="B52" s="36">
        <v>2000000</v>
      </c>
      <c r="C52" s="36">
        <v>7200000</v>
      </c>
      <c r="D52" s="35">
        <f t="shared" si="18"/>
        <v>8.6608991695765802E-2</v>
      </c>
      <c r="E52" s="35">
        <f t="shared" si="31"/>
        <v>5200000</v>
      </c>
      <c r="F52" s="36">
        <v>7186628.7300000004</v>
      </c>
      <c r="G52" s="35">
        <f t="shared" si="27"/>
        <v>8.7538844933398877E-2</v>
      </c>
      <c r="H52" s="35">
        <f t="shared" si="32"/>
        <v>99.814287916666672</v>
      </c>
      <c r="I52" s="113"/>
      <c r="J52" s="113">
        <v>7900806</v>
      </c>
      <c r="K52" s="112">
        <f t="shared" si="29"/>
        <v>0.11581926036362208</v>
      </c>
      <c r="L52" s="112">
        <f t="shared" si="6"/>
        <v>7900806</v>
      </c>
      <c r="M52" s="113">
        <v>8946721.9199999999</v>
      </c>
      <c r="N52" s="112">
        <f t="shared" si="30"/>
        <v>0.13360320825195968</v>
      </c>
      <c r="O52" s="112">
        <f t="shared" si="7"/>
        <v>113.23809140485162</v>
      </c>
      <c r="P52" s="112">
        <f t="shared" si="8"/>
        <v>1045915.9199999999</v>
      </c>
      <c r="Q52" s="112">
        <f t="shared" si="9"/>
        <v>1760093.1899999995</v>
      </c>
    </row>
    <row r="53" spans="1:18" ht="75">
      <c r="A53" s="10" t="s">
        <v>23</v>
      </c>
      <c r="B53" s="36">
        <v>112700000</v>
      </c>
      <c r="C53" s="36">
        <v>315000000</v>
      </c>
      <c r="D53" s="35">
        <f t="shared" si="18"/>
        <v>3.7891433866897537</v>
      </c>
      <c r="E53" s="35">
        <f t="shared" si="31"/>
        <v>202300000</v>
      </c>
      <c r="F53" s="36">
        <v>315907554.95999998</v>
      </c>
      <c r="G53" s="35">
        <f t="shared" si="27"/>
        <v>3.8480048860034297</v>
      </c>
      <c r="H53" s="35">
        <f t="shared" si="32"/>
        <v>100.28811268571427</v>
      </c>
      <c r="I53" s="113">
        <v>145000000</v>
      </c>
      <c r="J53" s="113">
        <v>305000000</v>
      </c>
      <c r="K53" s="112">
        <f t="shared" si="29"/>
        <v>4.4710469300100186</v>
      </c>
      <c r="L53" s="112">
        <f t="shared" si="6"/>
        <v>160000000</v>
      </c>
      <c r="M53" s="113">
        <v>314655367.56999999</v>
      </c>
      <c r="N53" s="112">
        <f t="shared" si="30"/>
        <v>4.6988122551429017</v>
      </c>
      <c r="O53" s="112">
        <f t="shared" si="7"/>
        <v>103.16569428524589</v>
      </c>
      <c r="P53" s="112">
        <f t="shared" si="8"/>
        <v>9655367.5699999928</v>
      </c>
      <c r="Q53" s="112">
        <f t="shared" si="9"/>
        <v>-1252187.3899999857</v>
      </c>
    </row>
    <row r="54" spans="1:18" ht="75">
      <c r="A54" s="70" t="s">
        <v>160</v>
      </c>
      <c r="B54" s="36">
        <v>300000</v>
      </c>
      <c r="C54" s="36">
        <v>200000</v>
      </c>
      <c r="D54" s="35">
        <f t="shared" si="18"/>
        <v>2.4058053248823832E-3</v>
      </c>
      <c r="E54" s="35">
        <f t="shared" si="31"/>
        <v>-100000</v>
      </c>
      <c r="F54" s="36">
        <v>232017.36</v>
      </c>
      <c r="G54" s="35">
        <f t="shared" si="27"/>
        <v>2.8261556930180504E-3</v>
      </c>
      <c r="H54" s="35">
        <f t="shared" si="32"/>
        <v>116.00868</v>
      </c>
      <c r="I54" s="113">
        <v>300000</v>
      </c>
      <c r="J54" s="113">
        <v>530388</v>
      </c>
      <c r="K54" s="112">
        <f t="shared" si="29"/>
        <v>7.775047997095586E-3</v>
      </c>
      <c r="L54" s="112">
        <f t="shared" si="6"/>
        <v>230388</v>
      </c>
      <c r="M54" s="113">
        <v>518998.17</v>
      </c>
      <c r="N54" s="112">
        <f t="shared" si="30"/>
        <v>7.7503046600665964E-3</v>
      </c>
      <c r="O54" s="112">
        <f t="shared" si="7"/>
        <v>97.852547568949518</v>
      </c>
      <c r="P54" s="112">
        <f t="shared" si="8"/>
        <v>-11389.830000000016</v>
      </c>
      <c r="Q54" s="112">
        <f t="shared" si="9"/>
        <v>286980.81</v>
      </c>
    </row>
    <row r="55" spans="1:18" ht="60">
      <c r="A55" s="10" t="s">
        <v>110</v>
      </c>
      <c r="B55" s="36">
        <v>20000000</v>
      </c>
      <c r="C55" s="36">
        <v>29000000</v>
      </c>
      <c r="D55" s="35">
        <f t="shared" si="18"/>
        <v>0.34884177210794559</v>
      </c>
      <c r="E55" s="35">
        <f t="shared" si="31"/>
        <v>9000000</v>
      </c>
      <c r="F55" s="36">
        <v>30899867.98</v>
      </c>
      <c r="G55" s="35">
        <f t="shared" si="27"/>
        <v>0.37638493001206108</v>
      </c>
      <c r="H55" s="35">
        <f t="shared" si="32"/>
        <v>106.55126889655173</v>
      </c>
      <c r="I55" s="113">
        <v>15000000</v>
      </c>
      <c r="J55" s="113">
        <v>20048058</v>
      </c>
      <c r="K55" s="112">
        <f t="shared" si="29"/>
        <v>0.29388789565102552</v>
      </c>
      <c r="L55" s="112">
        <f t="shared" si="6"/>
        <v>5048058</v>
      </c>
      <c r="M55" s="113">
        <v>24934026.969999999</v>
      </c>
      <c r="N55" s="112">
        <f t="shared" si="30"/>
        <v>0.37234486861450244</v>
      </c>
      <c r="O55" s="112">
        <f t="shared" si="7"/>
        <v>124.37128309385376</v>
      </c>
      <c r="P55" s="112">
        <f t="shared" si="8"/>
        <v>4885968.9699999988</v>
      </c>
      <c r="Q55" s="112">
        <f t="shared" si="9"/>
        <v>-5965841.0100000016</v>
      </c>
    </row>
    <row r="56" spans="1:18" ht="45">
      <c r="A56" s="10" t="s">
        <v>25</v>
      </c>
      <c r="B56" s="36">
        <v>500000</v>
      </c>
      <c r="C56" s="36">
        <v>3005000</v>
      </c>
      <c r="D56" s="35">
        <f t="shared" si="18"/>
        <v>3.6147225006357808E-2</v>
      </c>
      <c r="E56" s="35">
        <f t="shared" si="31"/>
        <v>2505000</v>
      </c>
      <c r="F56" s="36">
        <v>3005106</v>
      </c>
      <c r="G56" s="35">
        <f t="shared" si="27"/>
        <v>3.6604577476541847E-2</v>
      </c>
      <c r="H56" s="35">
        <f t="shared" si="32"/>
        <v>100.00352745424293</v>
      </c>
      <c r="I56" s="113"/>
      <c r="J56" s="113">
        <v>3179704</v>
      </c>
      <c r="K56" s="112">
        <f t="shared" si="29"/>
        <v>4.6611822319805166E-2</v>
      </c>
      <c r="L56" s="112">
        <f t="shared" si="6"/>
        <v>3179704</v>
      </c>
      <c r="M56" s="113">
        <v>3179704</v>
      </c>
      <c r="N56" s="112">
        <f t="shared" si="30"/>
        <v>4.7483163050136376E-2</v>
      </c>
      <c r="O56" s="112">
        <f t="shared" si="7"/>
        <v>100</v>
      </c>
      <c r="P56" s="112">
        <f t="shared" si="8"/>
        <v>0</v>
      </c>
      <c r="Q56" s="112">
        <f t="shared" si="9"/>
        <v>174598</v>
      </c>
    </row>
    <row r="57" spans="1:18" ht="75">
      <c r="A57" s="10" t="s">
        <v>111</v>
      </c>
      <c r="B57" s="36">
        <v>2000000</v>
      </c>
      <c r="C57" s="36">
        <v>2650000</v>
      </c>
      <c r="D57" s="35">
        <f t="shared" si="18"/>
        <v>3.187692055469158E-2</v>
      </c>
      <c r="E57" s="35">
        <f t="shared" ref="E57:E64" si="33">C57-B57</f>
        <v>650000</v>
      </c>
      <c r="F57" s="36">
        <v>5288492.42</v>
      </c>
      <c r="G57" s="35">
        <f t="shared" si="27"/>
        <v>6.4418037341110207E-2</v>
      </c>
      <c r="H57" s="35">
        <f t="shared" ref="H57:H64" si="34">F57/C57*100</f>
        <v>199.56575169811322</v>
      </c>
      <c r="I57" s="113">
        <v>4830000</v>
      </c>
      <c r="J57" s="113">
        <v>3100000</v>
      </c>
      <c r="K57" s="112">
        <f t="shared" si="29"/>
        <v>4.5443427813216586E-2</v>
      </c>
      <c r="L57" s="112">
        <f t="shared" si="6"/>
        <v>-1730000</v>
      </c>
      <c r="M57" s="113">
        <v>3081017.57</v>
      </c>
      <c r="N57" s="112">
        <f t="shared" si="30"/>
        <v>4.6009458627798358E-2</v>
      </c>
      <c r="O57" s="112">
        <f t="shared" si="7"/>
        <v>99.387663548387096</v>
      </c>
      <c r="P57" s="112">
        <f t="shared" si="8"/>
        <v>-18982.430000000168</v>
      </c>
      <c r="Q57" s="112">
        <f t="shared" si="9"/>
        <v>-2207474.85</v>
      </c>
    </row>
    <row r="58" spans="1:18" s="90" customFormat="1" ht="14.25">
      <c r="A58" s="11" t="s">
        <v>26</v>
      </c>
      <c r="B58" s="32">
        <f>B59</f>
        <v>3514500</v>
      </c>
      <c r="C58" s="32">
        <f>C59</f>
        <v>9150000</v>
      </c>
      <c r="D58" s="33">
        <f t="shared" si="18"/>
        <v>0.11006559361336904</v>
      </c>
      <c r="E58" s="33">
        <f t="shared" si="33"/>
        <v>5635500</v>
      </c>
      <c r="F58" s="32">
        <f>F59</f>
        <v>9569912.5899999999</v>
      </c>
      <c r="G58" s="33">
        <f t="shared" si="27"/>
        <v>0.1165691349471161</v>
      </c>
      <c r="H58" s="33">
        <f t="shared" si="34"/>
        <v>104.58920863387976</v>
      </c>
      <c r="I58" s="109">
        <f>I59</f>
        <v>6767500</v>
      </c>
      <c r="J58" s="109">
        <f>J59</f>
        <v>17642900</v>
      </c>
      <c r="K58" s="110">
        <f t="shared" si="29"/>
        <v>0.25863027502122543</v>
      </c>
      <c r="L58" s="110">
        <f t="shared" si="6"/>
        <v>10875400</v>
      </c>
      <c r="M58" s="109">
        <f>M59</f>
        <v>17881774.789999999</v>
      </c>
      <c r="N58" s="110">
        <f t="shared" si="30"/>
        <v>0.26703216021975257</v>
      </c>
      <c r="O58" s="110">
        <f t="shared" si="7"/>
        <v>101.35394288920756</v>
      </c>
      <c r="P58" s="110">
        <f t="shared" si="8"/>
        <v>238874.78999999911</v>
      </c>
      <c r="Q58" s="110">
        <f t="shared" si="9"/>
        <v>8311862.1999999993</v>
      </c>
    </row>
    <row r="59" spans="1:18">
      <c r="A59" s="10" t="s">
        <v>27</v>
      </c>
      <c r="B59" s="36">
        <v>3514500</v>
      </c>
      <c r="C59" s="36">
        <v>9150000</v>
      </c>
      <c r="D59" s="35">
        <f t="shared" si="18"/>
        <v>0.11006559361336904</v>
      </c>
      <c r="E59" s="35">
        <f t="shared" si="33"/>
        <v>5635500</v>
      </c>
      <c r="F59" s="36">
        <v>9569912.5899999999</v>
      </c>
      <c r="G59" s="35">
        <f t="shared" si="27"/>
        <v>0.1165691349471161</v>
      </c>
      <c r="H59" s="35">
        <f t="shared" si="34"/>
        <v>104.58920863387976</v>
      </c>
      <c r="I59" s="113">
        <v>6767500</v>
      </c>
      <c r="J59" s="113">
        <v>17642900</v>
      </c>
      <c r="K59" s="112">
        <f t="shared" si="29"/>
        <v>0.25863027502122543</v>
      </c>
      <c r="L59" s="112">
        <f t="shared" si="6"/>
        <v>10875400</v>
      </c>
      <c r="M59" s="113">
        <v>17881774.789999999</v>
      </c>
      <c r="N59" s="112">
        <f t="shared" si="30"/>
        <v>0.26703216021975257</v>
      </c>
      <c r="O59" s="112">
        <f t="shared" si="7"/>
        <v>101.35394288920756</v>
      </c>
      <c r="P59" s="112">
        <f t="shared" si="8"/>
        <v>238874.78999999911</v>
      </c>
      <c r="Q59" s="112">
        <f t="shared" si="9"/>
        <v>8311862.1999999993</v>
      </c>
    </row>
    <row r="60" spans="1:18" s="90" customFormat="1" ht="28.5">
      <c r="A60" s="11" t="s">
        <v>180</v>
      </c>
      <c r="B60" s="32">
        <f>B61+B62</f>
        <v>2700000</v>
      </c>
      <c r="C60" s="32">
        <f>C61+C62</f>
        <v>113899221</v>
      </c>
      <c r="D60" s="33">
        <f t="shared" si="18"/>
        <v>1.3700967619087769</v>
      </c>
      <c r="E60" s="33">
        <f t="shared" si="33"/>
        <v>111199221</v>
      </c>
      <c r="F60" s="32">
        <f>F61+F62</f>
        <v>115723952.58</v>
      </c>
      <c r="G60" s="33">
        <f t="shared" si="27"/>
        <v>1.4096096404274143</v>
      </c>
      <c r="H60" s="33">
        <f t="shared" si="34"/>
        <v>101.602057998272</v>
      </c>
      <c r="I60" s="109">
        <f>I61+I62</f>
        <v>1984500</v>
      </c>
      <c r="J60" s="109">
        <f>J61+J62</f>
        <v>2529196</v>
      </c>
      <c r="K60" s="110">
        <f t="shared" si="29"/>
        <v>3.7075914790798747E-2</v>
      </c>
      <c r="L60" s="110">
        <f t="shared" si="6"/>
        <v>544696</v>
      </c>
      <c r="M60" s="109">
        <f>M61+M62</f>
        <v>3736858.33</v>
      </c>
      <c r="N60" s="110">
        <f t="shared" si="30"/>
        <v>5.5803261366042356E-2</v>
      </c>
      <c r="O60" s="110">
        <f t="shared" si="7"/>
        <v>147.74886287974519</v>
      </c>
      <c r="P60" s="110">
        <f t="shared" si="8"/>
        <v>1207662.33</v>
      </c>
      <c r="Q60" s="110">
        <f t="shared" si="9"/>
        <v>-111987094.25</v>
      </c>
    </row>
    <row r="61" spans="1:18" s="90" customFormat="1" ht="30">
      <c r="A61" s="10" t="s">
        <v>161</v>
      </c>
      <c r="B61" s="36">
        <v>1200000</v>
      </c>
      <c r="C61" s="36">
        <v>720000</v>
      </c>
      <c r="D61" s="35">
        <f t="shared" si="18"/>
        <v>8.6608991695765799E-3</v>
      </c>
      <c r="E61" s="35">
        <f t="shared" si="33"/>
        <v>-480000</v>
      </c>
      <c r="F61" s="36">
        <v>650906.43999999994</v>
      </c>
      <c r="G61" s="35">
        <f t="shared" si="27"/>
        <v>7.928557333072456E-3</v>
      </c>
      <c r="H61" s="35">
        <f t="shared" si="34"/>
        <v>90.403672222222227</v>
      </c>
      <c r="I61" s="113">
        <v>434500</v>
      </c>
      <c r="J61" s="113">
        <v>584600</v>
      </c>
      <c r="K61" s="112">
        <f t="shared" si="29"/>
        <v>8.5697509353569075E-3</v>
      </c>
      <c r="L61" s="112">
        <f t="shared" si="6"/>
        <v>150100</v>
      </c>
      <c r="M61" s="113">
        <v>590135.31000000006</v>
      </c>
      <c r="N61" s="112">
        <f t="shared" si="30"/>
        <v>8.8126099619250022E-3</v>
      </c>
      <c r="O61" s="112">
        <f t="shared" si="7"/>
        <v>100.94685425932262</v>
      </c>
      <c r="P61" s="112">
        <f t="shared" si="8"/>
        <v>5535.3100000000559</v>
      </c>
      <c r="Q61" s="112">
        <f t="shared" si="9"/>
        <v>-60771.129999999888</v>
      </c>
    </row>
    <row r="62" spans="1:18" s="90" customFormat="1" ht="30">
      <c r="A62" s="71" t="s">
        <v>162</v>
      </c>
      <c r="B62" s="36">
        <v>1500000</v>
      </c>
      <c r="C62" s="36">
        <v>113179221</v>
      </c>
      <c r="D62" s="35">
        <f t="shared" si="18"/>
        <v>1.3614358627392003</v>
      </c>
      <c r="E62" s="35">
        <f t="shared" si="33"/>
        <v>111679221</v>
      </c>
      <c r="F62" s="36">
        <v>115073046.14</v>
      </c>
      <c r="G62" s="35">
        <f t="shared" si="27"/>
        <v>1.4016810830943418</v>
      </c>
      <c r="H62" s="35">
        <f t="shared" si="34"/>
        <v>101.67329755697824</v>
      </c>
      <c r="I62" s="113">
        <v>1550000</v>
      </c>
      <c r="J62" s="113">
        <v>1944596</v>
      </c>
      <c r="K62" s="112">
        <f t="shared" si="29"/>
        <v>2.850616385544184E-2</v>
      </c>
      <c r="L62" s="112">
        <f t="shared" si="6"/>
        <v>394596</v>
      </c>
      <c r="M62" s="113">
        <v>3146723.02</v>
      </c>
      <c r="N62" s="112">
        <f t="shared" si="30"/>
        <v>4.6990651404117345E-2</v>
      </c>
      <c r="O62" s="112">
        <f t="shared" si="7"/>
        <v>161.81885697594771</v>
      </c>
      <c r="P62" s="112">
        <f t="shared" si="8"/>
        <v>1202127.02</v>
      </c>
      <c r="Q62" s="112">
        <f t="shared" si="9"/>
        <v>-111926323.12</v>
      </c>
    </row>
    <row r="63" spans="1:18" s="90" customFormat="1" ht="28.5">
      <c r="A63" s="11" t="s">
        <v>28</v>
      </c>
      <c r="B63" s="32">
        <f>B64+B65+B66</f>
        <v>18000000</v>
      </c>
      <c r="C63" s="32">
        <f>C64+C65+C66</f>
        <v>92185000</v>
      </c>
      <c r="D63" s="33">
        <f t="shared" si="18"/>
        <v>1.1088958193714127</v>
      </c>
      <c r="E63" s="32">
        <f>E64+E65+E66</f>
        <v>74185000</v>
      </c>
      <c r="F63" s="32">
        <f>F64+F65+F66</f>
        <v>97715840.590000004</v>
      </c>
      <c r="G63" s="33">
        <f t="shared" si="27"/>
        <v>1.1902565358965933</v>
      </c>
      <c r="H63" s="33">
        <f t="shared" si="34"/>
        <v>105.99971859847047</v>
      </c>
      <c r="I63" s="109">
        <f>I64+I65+I66</f>
        <v>22500000</v>
      </c>
      <c r="J63" s="109">
        <f>J64+J65+J66</f>
        <v>41530000</v>
      </c>
      <c r="K63" s="110">
        <f t="shared" si="29"/>
        <v>0.60879534099447896</v>
      </c>
      <c r="L63" s="110">
        <f>J63-I63</f>
        <v>19030000</v>
      </c>
      <c r="M63" s="109">
        <f>M64+M65+M66</f>
        <v>55502274.579999998</v>
      </c>
      <c r="N63" s="110">
        <f t="shared" si="30"/>
        <v>0.82882669378520124</v>
      </c>
      <c r="O63" s="110">
        <f t="shared" si="7"/>
        <v>133.6438106910667</v>
      </c>
      <c r="P63" s="110">
        <f t="shared" si="8"/>
        <v>13972274.579999998</v>
      </c>
      <c r="Q63" s="110">
        <f t="shared" si="9"/>
        <v>-42213566.010000005</v>
      </c>
    </row>
    <row r="64" spans="1:18" ht="30">
      <c r="A64" s="71" t="s">
        <v>29</v>
      </c>
      <c r="B64" s="36"/>
      <c r="C64" s="36">
        <v>3685000</v>
      </c>
      <c r="D64" s="35">
        <f t="shared" si="18"/>
        <v>4.4326963110957913E-2</v>
      </c>
      <c r="E64" s="35">
        <f t="shared" si="33"/>
        <v>3685000</v>
      </c>
      <c r="F64" s="36">
        <v>3682758.97</v>
      </c>
      <c r="G64" s="35">
        <f t="shared" si="27"/>
        <v>4.4858928784806421E-2</v>
      </c>
      <c r="H64" s="35">
        <f t="shared" si="34"/>
        <v>99.939185074626863</v>
      </c>
      <c r="I64" s="113"/>
      <c r="J64" s="113">
        <v>1530000</v>
      </c>
      <c r="K64" s="112">
        <f t="shared" si="29"/>
        <v>2.2428530501361732E-2</v>
      </c>
      <c r="L64" s="112">
        <f t="shared" si="6"/>
        <v>1530000</v>
      </c>
      <c r="M64" s="113">
        <v>1547089.26</v>
      </c>
      <c r="N64" s="112">
        <f t="shared" si="30"/>
        <v>2.3102996878229805E-2</v>
      </c>
      <c r="O64" s="112">
        <f t="shared" si="7"/>
        <v>101.11694509803921</v>
      </c>
      <c r="P64" s="112">
        <f t="shared" si="8"/>
        <v>17089.260000000009</v>
      </c>
      <c r="Q64" s="112">
        <f t="shared" si="9"/>
        <v>-2135669.71</v>
      </c>
    </row>
    <row r="65" spans="1:17" ht="90">
      <c r="A65" s="13" t="s">
        <v>113</v>
      </c>
      <c r="B65" s="36">
        <v>15000000</v>
      </c>
      <c r="C65" s="36">
        <v>58500000</v>
      </c>
      <c r="D65" s="35">
        <f t="shared" si="18"/>
        <v>0.70369805752809711</v>
      </c>
      <c r="E65" s="35">
        <f t="shared" ref="E65:E91" si="35">C65-B65</f>
        <v>43500000</v>
      </c>
      <c r="F65" s="36">
        <v>59170076.329999998</v>
      </c>
      <c r="G65" s="35">
        <f t="shared" si="27"/>
        <v>0.72073851748137341</v>
      </c>
      <c r="H65" s="35">
        <f t="shared" ref="H65:H75" si="36">F65/C65*100</f>
        <v>101.14542962393162</v>
      </c>
      <c r="I65" s="113">
        <v>10000000</v>
      </c>
      <c r="J65" s="113">
        <v>11000000</v>
      </c>
      <c r="K65" s="112">
        <f t="shared" si="29"/>
        <v>0.16125087288560722</v>
      </c>
      <c r="L65" s="112">
        <f t="shared" si="6"/>
        <v>1000000</v>
      </c>
      <c r="M65" s="113">
        <v>11876476.08</v>
      </c>
      <c r="N65" s="112">
        <f t="shared" si="30"/>
        <v>0.17735381977935194</v>
      </c>
      <c r="O65" s="112">
        <f t="shared" si="7"/>
        <v>107.96796436363636</v>
      </c>
      <c r="P65" s="112">
        <f t="shared" si="8"/>
        <v>876476.08000000007</v>
      </c>
      <c r="Q65" s="112">
        <f t="shared" si="9"/>
        <v>-47293600.25</v>
      </c>
    </row>
    <row r="66" spans="1:17" ht="45">
      <c r="A66" s="70" t="s">
        <v>163</v>
      </c>
      <c r="B66" s="36">
        <v>3000000</v>
      </c>
      <c r="C66" s="36">
        <v>30000000</v>
      </c>
      <c r="D66" s="35">
        <f t="shared" si="18"/>
        <v>0.3608707987323575</v>
      </c>
      <c r="E66" s="35">
        <f t="shared" si="35"/>
        <v>27000000</v>
      </c>
      <c r="F66" s="36">
        <v>34863005.289999999</v>
      </c>
      <c r="G66" s="35">
        <f t="shared" si="27"/>
        <v>0.42465908963041349</v>
      </c>
      <c r="H66" s="35">
        <f t="shared" si="36"/>
        <v>116.21001763333334</v>
      </c>
      <c r="I66" s="113">
        <v>12500000</v>
      </c>
      <c r="J66" s="113">
        <v>29000000</v>
      </c>
      <c r="K66" s="112">
        <f t="shared" si="29"/>
        <v>0.42511593760750988</v>
      </c>
      <c r="L66" s="112">
        <f t="shared" si="6"/>
        <v>16500000</v>
      </c>
      <c r="M66" s="113">
        <v>42078709.240000002</v>
      </c>
      <c r="N66" s="112">
        <f t="shared" si="30"/>
        <v>0.62836987712761949</v>
      </c>
      <c r="O66" s="112">
        <f t="shared" si="7"/>
        <v>145.09899737931036</v>
      </c>
      <c r="P66" s="112">
        <f t="shared" si="8"/>
        <v>13078709.240000002</v>
      </c>
      <c r="Q66" s="112">
        <f t="shared" si="9"/>
        <v>7215703.950000003</v>
      </c>
    </row>
    <row r="67" spans="1:17" s="90" customFormat="1" ht="14.25">
      <c r="A67" s="11" t="s">
        <v>30</v>
      </c>
      <c r="B67" s="32">
        <f>SUM(B68:B86)</f>
        <v>13927200</v>
      </c>
      <c r="C67" s="32">
        <f>SUM(C68:C86)</f>
        <v>21048253</v>
      </c>
      <c r="D67" s="33">
        <f t="shared" si="18"/>
        <v>0.25318999573435802</v>
      </c>
      <c r="E67" s="33">
        <f t="shared" si="35"/>
        <v>7121053</v>
      </c>
      <c r="F67" s="32">
        <f>SUM(F68:F86)</f>
        <v>23437629.039999999</v>
      </c>
      <c r="G67" s="32">
        <f>SUM(G68:G86)</f>
        <v>0.28548893385495461</v>
      </c>
      <c r="H67" s="33">
        <f t="shared" si="36"/>
        <v>111.35189718595649</v>
      </c>
      <c r="I67" s="109">
        <f>SUM(I68:I86)</f>
        <v>15191600</v>
      </c>
      <c r="J67" s="109">
        <f>SUM(J68:J86)</f>
        <v>25950939</v>
      </c>
      <c r="K67" s="110">
        <f t="shared" si="29"/>
        <v>0.38041923326828608</v>
      </c>
      <c r="L67" s="110">
        <f t="shared" si="6"/>
        <v>10759339</v>
      </c>
      <c r="M67" s="109">
        <f>SUM(M68:M86)</f>
        <v>28709810.600000001</v>
      </c>
      <c r="N67" s="110">
        <f t="shared" si="30"/>
        <v>0.42872940935959247</v>
      </c>
      <c r="O67" s="110">
        <f t="shared" si="7"/>
        <v>110.6311051018231</v>
      </c>
      <c r="P67" s="110">
        <f t="shared" si="8"/>
        <v>2758871.6000000015</v>
      </c>
      <c r="Q67" s="110">
        <f t="shared" si="9"/>
        <v>5272181.5600000024</v>
      </c>
    </row>
    <row r="68" spans="1:17" ht="105">
      <c r="A68" s="12" t="s">
        <v>114</v>
      </c>
      <c r="B68" s="36">
        <v>600000</v>
      </c>
      <c r="C68" s="36">
        <v>700000</v>
      </c>
      <c r="D68" s="35">
        <f t="shared" si="18"/>
        <v>8.4203186370883417E-3</v>
      </c>
      <c r="E68" s="35">
        <f t="shared" si="35"/>
        <v>100000</v>
      </c>
      <c r="F68" s="36">
        <v>734379.78</v>
      </c>
      <c r="G68" s="35">
        <f>F68/F$99*100</f>
        <v>8.9453289016147054E-3</v>
      </c>
      <c r="H68" s="35">
        <f t="shared" si="36"/>
        <v>104.91139714285715</v>
      </c>
      <c r="I68" s="113"/>
      <c r="J68" s="113"/>
      <c r="K68" s="112">
        <f t="shared" si="29"/>
        <v>0</v>
      </c>
      <c r="L68" s="112">
        <f t="shared" si="6"/>
        <v>0</v>
      </c>
      <c r="M68" s="113"/>
      <c r="N68" s="112">
        <f t="shared" si="30"/>
        <v>0</v>
      </c>
      <c r="O68" s="112"/>
      <c r="P68" s="112">
        <f t="shared" ref="P68:P69" si="37">M68-J68</f>
        <v>0</v>
      </c>
      <c r="Q68" s="112">
        <f t="shared" ref="Q68:Q69" si="38">M68-F68</f>
        <v>-734379.78</v>
      </c>
    </row>
    <row r="69" spans="1:17" ht="75">
      <c r="A69" s="12" t="s">
        <v>196</v>
      </c>
      <c r="B69" s="36"/>
      <c r="C69" s="36"/>
      <c r="D69" s="35"/>
      <c r="E69" s="35"/>
      <c r="F69" s="36"/>
      <c r="G69" s="35"/>
      <c r="H69" s="35"/>
      <c r="I69" s="113">
        <v>600000</v>
      </c>
      <c r="J69" s="113">
        <v>600000</v>
      </c>
      <c r="K69" s="112"/>
      <c r="L69" s="112"/>
      <c r="M69" s="113">
        <v>707248.86</v>
      </c>
      <c r="N69" s="112">
        <f t="shared" si="30"/>
        <v>1.0561490294820862E-2</v>
      </c>
      <c r="O69" s="112">
        <f t="shared" ref="O69" si="39">M69/J69*100</f>
        <v>117.87481</v>
      </c>
      <c r="P69" s="112">
        <f t="shared" si="37"/>
        <v>107248.85999999999</v>
      </c>
      <c r="Q69" s="112">
        <f t="shared" si="38"/>
        <v>707248.86</v>
      </c>
    </row>
    <row r="70" spans="1:17" ht="60">
      <c r="A70" s="12" t="s">
        <v>32</v>
      </c>
      <c r="B70" s="36">
        <v>200000</v>
      </c>
      <c r="C70" s="36">
        <v>31000</v>
      </c>
      <c r="D70" s="35">
        <f>C70/C$99*100</f>
        <v>3.7289982535676942E-4</v>
      </c>
      <c r="E70" s="35">
        <f t="shared" si="35"/>
        <v>-169000</v>
      </c>
      <c r="F70" s="36">
        <v>32130.93</v>
      </c>
      <c r="G70" s="35">
        <f>F70/F$99*100</f>
        <v>3.9138024301916239E-4</v>
      </c>
      <c r="H70" s="35">
        <f t="shared" si="36"/>
        <v>103.64816129032258</v>
      </c>
      <c r="I70" s="113">
        <v>50000</v>
      </c>
      <c r="J70" s="113">
        <v>50000</v>
      </c>
      <c r="K70" s="112">
        <f>J70/J$99*100</f>
        <v>7.3295851311639651E-4</v>
      </c>
      <c r="L70" s="112">
        <f t="shared" si="6"/>
        <v>0</v>
      </c>
      <c r="M70" s="113">
        <v>58895.64</v>
      </c>
      <c r="N70" s="112">
        <f t="shared" si="30"/>
        <v>8.7950050604148505E-4</v>
      </c>
      <c r="O70" s="112">
        <f t="shared" si="7"/>
        <v>117.79128000000001</v>
      </c>
      <c r="P70" s="112">
        <f t="shared" si="8"/>
        <v>8895.64</v>
      </c>
      <c r="Q70" s="112">
        <f t="shared" si="9"/>
        <v>26764.71</v>
      </c>
    </row>
    <row r="71" spans="1:17" ht="60">
      <c r="A71" s="12" t="s">
        <v>115</v>
      </c>
      <c r="B71" s="36">
        <v>800000</v>
      </c>
      <c r="C71" s="36">
        <v>800000</v>
      </c>
      <c r="D71" s="35">
        <f>C71/C$99*100</f>
        <v>9.6232212995295326E-3</v>
      </c>
      <c r="E71" s="35">
        <f t="shared" si="35"/>
        <v>0</v>
      </c>
      <c r="F71" s="36">
        <v>900455.86</v>
      </c>
      <c r="G71" s="35">
        <f>F71/F$99*100</f>
        <v>1.096826743934361E-2</v>
      </c>
      <c r="H71" s="35">
        <f t="shared" si="36"/>
        <v>112.55698249999999</v>
      </c>
      <c r="I71" s="113">
        <v>800000</v>
      </c>
      <c r="J71" s="113">
        <v>800000</v>
      </c>
      <c r="K71" s="112">
        <f>J71/J$99*100</f>
        <v>1.1727336209862344E-2</v>
      </c>
      <c r="L71" s="112">
        <f t="shared" si="6"/>
        <v>0</v>
      </c>
      <c r="M71" s="113">
        <v>749128.92</v>
      </c>
      <c r="N71" s="112">
        <f t="shared" si="30"/>
        <v>1.118689370266307E-2</v>
      </c>
      <c r="O71" s="112">
        <f t="shared" si="7"/>
        <v>93.641115000000013</v>
      </c>
      <c r="P71" s="112">
        <f t="shared" si="8"/>
        <v>-50871.079999999958</v>
      </c>
      <c r="Q71" s="112">
        <f t="shared" si="9"/>
        <v>-151326.93999999994</v>
      </c>
    </row>
    <row r="72" spans="1:17" ht="60">
      <c r="A72" s="12" t="s">
        <v>33</v>
      </c>
      <c r="B72" s="36">
        <v>285000</v>
      </c>
      <c r="C72" s="36">
        <v>428500</v>
      </c>
      <c r="D72" s="35">
        <f>C72/C$99*100</f>
        <v>5.1544379085605059E-3</v>
      </c>
      <c r="E72" s="35">
        <f t="shared" si="35"/>
        <v>143500</v>
      </c>
      <c r="F72" s="36">
        <v>685883.11</v>
      </c>
      <c r="G72" s="35">
        <f>F72/F$99*100</f>
        <v>8.3546009491334006E-3</v>
      </c>
      <c r="H72" s="35">
        <f t="shared" si="36"/>
        <v>160.06607001166861</v>
      </c>
      <c r="I72" s="113"/>
      <c r="J72" s="113"/>
      <c r="K72" s="112">
        <f>J72/J$99*100</f>
        <v>0</v>
      </c>
      <c r="L72" s="112">
        <f t="shared" si="6"/>
        <v>0</v>
      </c>
      <c r="M72" s="113"/>
      <c r="N72" s="112">
        <f t="shared" si="30"/>
        <v>0</v>
      </c>
      <c r="O72" s="112"/>
      <c r="P72" s="112">
        <f t="shared" ref="P72:P75" si="40">M72-J72</f>
        <v>0</v>
      </c>
      <c r="Q72" s="112">
        <f t="shared" ref="Q72:Q75" si="41">M72-F72</f>
        <v>-685883.11</v>
      </c>
    </row>
    <row r="73" spans="1:17" ht="60">
      <c r="A73" s="12" t="s">
        <v>197</v>
      </c>
      <c r="B73" s="36"/>
      <c r="C73" s="36"/>
      <c r="D73" s="35"/>
      <c r="E73" s="35"/>
      <c r="F73" s="36"/>
      <c r="G73" s="35"/>
      <c r="H73" s="35"/>
      <c r="I73" s="113">
        <v>230000</v>
      </c>
      <c r="J73" s="113">
        <v>1534500</v>
      </c>
      <c r="K73" s="112"/>
      <c r="L73" s="112"/>
      <c r="M73" s="113">
        <v>1760829.41</v>
      </c>
      <c r="N73" s="112">
        <f t="shared" si="30"/>
        <v>2.6294821775393381E-2</v>
      </c>
      <c r="O73" s="112">
        <f t="shared" ref="O73:O74" si="42">M73/J73*100</f>
        <v>114.74939133268165</v>
      </c>
      <c r="P73" s="112">
        <f t="shared" si="40"/>
        <v>226329.40999999992</v>
      </c>
      <c r="Q73" s="112">
        <f t="shared" si="41"/>
        <v>1760829.41</v>
      </c>
    </row>
    <row r="74" spans="1:17" ht="45">
      <c r="A74" s="12" t="s">
        <v>198</v>
      </c>
      <c r="B74" s="36"/>
      <c r="C74" s="36"/>
      <c r="D74" s="35"/>
      <c r="E74" s="35"/>
      <c r="F74" s="36"/>
      <c r="G74" s="35"/>
      <c r="H74" s="35"/>
      <c r="I74" s="113">
        <v>60000</v>
      </c>
      <c r="J74" s="113">
        <v>8500</v>
      </c>
      <c r="K74" s="112"/>
      <c r="L74" s="112"/>
      <c r="M74" s="113">
        <v>8500</v>
      </c>
      <c r="N74" s="112">
        <f t="shared" si="30"/>
        <v>1.2693221945381055E-4</v>
      </c>
      <c r="O74" s="112">
        <f t="shared" si="42"/>
        <v>100</v>
      </c>
      <c r="P74" s="112">
        <f t="shared" si="40"/>
        <v>0</v>
      </c>
      <c r="Q74" s="112">
        <f t="shared" si="41"/>
        <v>8500</v>
      </c>
    </row>
    <row r="75" spans="1:17" ht="60">
      <c r="A75" s="12" t="s">
        <v>34</v>
      </c>
      <c r="B75" s="36">
        <v>45000</v>
      </c>
      <c r="C75" s="36">
        <v>4500</v>
      </c>
      <c r="D75" s="35">
        <f>C75/C$99*100</f>
        <v>5.4130619809853627E-5</v>
      </c>
      <c r="E75" s="35">
        <f t="shared" si="35"/>
        <v>-40500</v>
      </c>
      <c r="F75" s="36"/>
      <c r="G75" s="35">
        <f t="shared" ref="G75:G84" si="43">F75/F$99*100</f>
        <v>0</v>
      </c>
      <c r="H75" s="35">
        <f t="shared" si="36"/>
        <v>0</v>
      </c>
      <c r="I75" s="113"/>
      <c r="J75" s="113"/>
      <c r="K75" s="112">
        <f>J75/J$99*100</f>
        <v>0</v>
      </c>
      <c r="L75" s="112">
        <f t="shared" si="6"/>
        <v>0</v>
      </c>
      <c r="M75" s="113">
        <v>5944</v>
      </c>
      <c r="N75" s="112">
        <f t="shared" si="30"/>
        <v>8.8762954403935279E-5</v>
      </c>
      <c r="O75" s="112"/>
      <c r="P75" s="112">
        <f t="shared" si="40"/>
        <v>5944</v>
      </c>
      <c r="Q75" s="112">
        <f t="shared" si="41"/>
        <v>5944</v>
      </c>
    </row>
    <row r="76" spans="1:17" ht="30">
      <c r="A76" s="12" t="s">
        <v>136</v>
      </c>
      <c r="B76" s="36">
        <v>170000</v>
      </c>
      <c r="C76" s="36">
        <v>117000</v>
      </c>
      <c r="D76" s="35">
        <f>C76/C$99*100</f>
        <v>1.4073961150561942E-3</v>
      </c>
      <c r="E76" s="35">
        <f t="shared" si="35"/>
        <v>-53000</v>
      </c>
      <c r="F76" s="36">
        <v>115000</v>
      </c>
      <c r="G76" s="35">
        <f t="shared" si="43"/>
        <v>1.4007913231021843E-3</v>
      </c>
      <c r="H76" s="35">
        <f t="shared" ref="H76:H80" si="44">F76/C76*100</f>
        <v>98.290598290598282</v>
      </c>
      <c r="I76" s="113">
        <v>170000</v>
      </c>
      <c r="J76" s="113">
        <v>70000</v>
      </c>
      <c r="K76" s="112">
        <f>J76/J$99*100</f>
        <v>1.0261419183629551E-3</v>
      </c>
      <c r="L76" s="112">
        <f t="shared" si="6"/>
        <v>-100000</v>
      </c>
      <c r="M76" s="113">
        <v>28182.58</v>
      </c>
      <c r="N76" s="112">
        <f t="shared" si="30"/>
        <v>4.2085616815700844E-4</v>
      </c>
      <c r="O76" s="112">
        <f t="shared" si="7"/>
        <v>40.260828571428576</v>
      </c>
      <c r="P76" s="112">
        <f t="shared" si="8"/>
        <v>-41817.42</v>
      </c>
      <c r="Q76" s="112">
        <f t="shared" si="9"/>
        <v>-86817.42</v>
      </c>
    </row>
    <row r="77" spans="1:17" ht="30">
      <c r="A77" s="12" t="s">
        <v>35</v>
      </c>
      <c r="B77" s="36">
        <v>2000000</v>
      </c>
      <c r="C77" s="36">
        <v>1558500</v>
      </c>
      <c r="D77" s="35">
        <f>C77/C$99*100</f>
        <v>1.874723799414597E-2</v>
      </c>
      <c r="E77" s="35">
        <f t="shared" si="35"/>
        <v>-441500</v>
      </c>
      <c r="F77" s="36">
        <v>1953678.54</v>
      </c>
      <c r="G77" s="35">
        <f t="shared" si="43"/>
        <v>2.379735606054734E-2</v>
      </c>
      <c r="H77" s="35">
        <f t="shared" si="44"/>
        <v>125.35633878729548</v>
      </c>
      <c r="I77" s="113">
        <v>2000000</v>
      </c>
      <c r="J77" s="113">
        <v>1723700</v>
      </c>
      <c r="K77" s="112">
        <f>J77/J$99*100</f>
        <v>2.5268011781174649E-2</v>
      </c>
      <c r="L77" s="112">
        <f t="shared" si="6"/>
        <v>-276300</v>
      </c>
      <c r="M77" s="113">
        <v>1619248.52</v>
      </c>
      <c r="N77" s="112">
        <f t="shared" ref="N77" si="45">M77/M$99*100</f>
        <v>2.4180565704811519E-2</v>
      </c>
      <c r="O77" s="112">
        <f t="shared" si="7"/>
        <v>93.940274989847424</v>
      </c>
      <c r="P77" s="112">
        <f t="shared" si="8"/>
        <v>-104451.47999999998</v>
      </c>
      <c r="Q77" s="112">
        <f t="shared" si="9"/>
        <v>-334430.02</v>
      </c>
    </row>
    <row r="78" spans="1:17" ht="30">
      <c r="A78" s="12" t="s">
        <v>36</v>
      </c>
      <c r="B78" s="36">
        <v>120000</v>
      </c>
      <c r="C78" s="36">
        <v>150000</v>
      </c>
      <c r="D78" s="35">
        <f t="shared" ref="D78:D99" si="46">C78/C$99*100</f>
        <v>1.8043539936617873E-3</v>
      </c>
      <c r="E78" s="35">
        <f t="shared" si="35"/>
        <v>30000</v>
      </c>
      <c r="F78" s="36">
        <v>165162.46</v>
      </c>
      <c r="G78" s="35">
        <f t="shared" si="43"/>
        <v>2.0118099206105355E-3</v>
      </c>
      <c r="H78" s="35">
        <f t="shared" si="44"/>
        <v>110.10830666666666</v>
      </c>
      <c r="I78" s="113">
        <v>100000</v>
      </c>
      <c r="J78" s="113">
        <v>170000</v>
      </c>
      <c r="K78" s="112">
        <f t="shared" ref="K78:K99" si="47">J78/J$99*100</f>
        <v>2.4920589445957481E-3</v>
      </c>
      <c r="L78" s="112">
        <f t="shared" ref="L78:L99" si="48">J78-I78</f>
        <v>70000</v>
      </c>
      <c r="M78" s="113">
        <v>175286.75</v>
      </c>
      <c r="N78" s="112">
        <f t="shared" ref="N78:N99" si="49">M78/M$99*100</f>
        <v>2.617592496275909E-3</v>
      </c>
      <c r="O78" s="112">
        <f t="shared" ref="O78:O99" si="50">M78/J78*100</f>
        <v>103.10985294117647</v>
      </c>
      <c r="P78" s="112">
        <f t="shared" ref="P78:P99" si="51">M78-J78</f>
        <v>5286.75</v>
      </c>
      <c r="Q78" s="112">
        <f t="shared" ref="Q78:Q99" si="52">M78-F78</f>
        <v>10124.290000000008</v>
      </c>
    </row>
    <row r="79" spans="1:17" ht="60">
      <c r="A79" s="12" t="s">
        <v>37</v>
      </c>
      <c r="B79" s="36">
        <v>800000</v>
      </c>
      <c r="C79" s="36">
        <v>1550000</v>
      </c>
      <c r="D79" s="35">
        <f t="shared" si="46"/>
        <v>1.864499126783847E-2</v>
      </c>
      <c r="E79" s="35">
        <f t="shared" si="35"/>
        <v>750000</v>
      </c>
      <c r="F79" s="36">
        <v>1787561.83</v>
      </c>
      <c r="G79" s="35">
        <f t="shared" si="43"/>
        <v>2.1773922617153583E-2</v>
      </c>
      <c r="H79" s="35">
        <f t="shared" si="44"/>
        <v>115.32656967741937</v>
      </c>
      <c r="I79" s="113">
        <v>923100</v>
      </c>
      <c r="J79" s="113">
        <v>2010000</v>
      </c>
      <c r="K79" s="112">
        <f t="shared" si="47"/>
        <v>2.9464932227279136E-2</v>
      </c>
      <c r="L79" s="112">
        <f t="shared" si="48"/>
        <v>1086900</v>
      </c>
      <c r="M79" s="113">
        <v>2185715.31</v>
      </c>
      <c r="N79" s="112">
        <f t="shared" si="49"/>
        <v>3.2639728869702775E-2</v>
      </c>
      <c r="O79" s="112">
        <f t="shared" si="50"/>
        <v>108.74205522388061</v>
      </c>
      <c r="P79" s="112">
        <f t="shared" si="51"/>
        <v>175715.31000000006</v>
      </c>
      <c r="Q79" s="112">
        <f t="shared" si="52"/>
        <v>398153.48</v>
      </c>
    </row>
    <row r="80" spans="1:17" ht="60">
      <c r="A80" s="72" t="s">
        <v>164</v>
      </c>
      <c r="B80" s="36"/>
      <c r="C80" s="36">
        <v>1050000</v>
      </c>
      <c r="D80" s="35">
        <f t="shared" si="46"/>
        <v>1.2630477955632513E-2</v>
      </c>
      <c r="E80" s="35">
        <f t="shared" si="35"/>
        <v>1050000</v>
      </c>
      <c r="F80" s="36">
        <v>1086709.8</v>
      </c>
      <c r="G80" s="35">
        <f t="shared" si="43"/>
        <v>1.3236988335392264E-2</v>
      </c>
      <c r="H80" s="35">
        <f t="shared" si="44"/>
        <v>103.49617142857144</v>
      </c>
      <c r="I80" s="113">
        <v>620000</v>
      </c>
      <c r="J80" s="113">
        <v>330300</v>
      </c>
      <c r="K80" s="112">
        <f t="shared" si="47"/>
        <v>4.8419239376469156E-3</v>
      </c>
      <c r="L80" s="112">
        <f t="shared" si="48"/>
        <v>-289700</v>
      </c>
      <c r="M80" s="113">
        <v>330300</v>
      </c>
      <c r="N80" s="112">
        <f t="shared" si="49"/>
        <v>4.9324367159521909E-3</v>
      </c>
      <c r="O80" s="112">
        <f t="shared" si="50"/>
        <v>100</v>
      </c>
      <c r="P80" s="112">
        <f t="shared" si="51"/>
        <v>0</v>
      </c>
      <c r="Q80" s="112">
        <f t="shared" si="52"/>
        <v>-756409.8</v>
      </c>
    </row>
    <row r="81" spans="1:17" ht="30">
      <c r="A81" s="12" t="s">
        <v>185</v>
      </c>
      <c r="B81" s="36"/>
      <c r="C81" s="36"/>
      <c r="D81" s="35">
        <f t="shared" si="46"/>
        <v>0</v>
      </c>
      <c r="E81" s="35">
        <f t="shared" si="35"/>
        <v>0</v>
      </c>
      <c r="F81" s="36">
        <v>15000</v>
      </c>
      <c r="G81" s="35">
        <f t="shared" si="43"/>
        <v>1.8271191170898056E-4</v>
      </c>
      <c r="H81" s="35">
        <v>0</v>
      </c>
      <c r="I81" s="113"/>
      <c r="J81" s="113">
        <v>110000</v>
      </c>
      <c r="K81" s="112">
        <f t="shared" si="47"/>
        <v>1.6125087288560724E-3</v>
      </c>
      <c r="L81" s="112">
        <f t="shared" si="48"/>
        <v>110000</v>
      </c>
      <c r="M81" s="113">
        <v>110000</v>
      </c>
      <c r="N81" s="112">
        <f t="shared" si="49"/>
        <v>1.6426522517551953E-3</v>
      </c>
      <c r="O81" s="112">
        <f t="shared" si="50"/>
        <v>100</v>
      </c>
      <c r="P81" s="112">
        <f t="shared" si="51"/>
        <v>0</v>
      </c>
      <c r="Q81" s="112">
        <f t="shared" si="52"/>
        <v>95000</v>
      </c>
    </row>
    <row r="82" spans="1:17" ht="60">
      <c r="A82" s="72" t="s">
        <v>165</v>
      </c>
      <c r="B82" s="36">
        <v>460000</v>
      </c>
      <c r="C82" s="36">
        <v>1000000</v>
      </c>
      <c r="D82" s="35">
        <f t="shared" si="46"/>
        <v>1.2029026624411916E-2</v>
      </c>
      <c r="E82" s="35">
        <f t="shared" si="35"/>
        <v>540000</v>
      </c>
      <c r="F82" s="36">
        <v>1065710.6299999999</v>
      </c>
      <c r="G82" s="35">
        <f t="shared" si="43"/>
        <v>1.2981201769058802E-2</v>
      </c>
      <c r="H82" s="35">
        <f t="shared" ref="H82:H87" si="53">F82/C82*100</f>
        <v>106.57106299999998</v>
      </c>
      <c r="I82" s="113">
        <v>1000000</v>
      </c>
      <c r="J82" s="113">
        <v>1902000</v>
      </c>
      <c r="K82" s="112">
        <f t="shared" si="47"/>
        <v>2.7881741838947718E-2</v>
      </c>
      <c r="L82" s="112">
        <f t="shared" si="48"/>
        <v>902000</v>
      </c>
      <c r="M82" s="113">
        <v>3052110.03</v>
      </c>
      <c r="N82" s="112">
        <f t="shared" si="49"/>
        <v>4.5577776485310147E-2</v>
      </c>
      <c r="O82" s="112">
        <f t="shared" si="50"/>
        <v>160.46845583596215</v>
      </c>
      <c r="P82" s="112">
        <f t="shared" si="51"/>
        <v>1150110.0299999998</v>
      </c>
      <c r="Q82" s="112">
        <f t="shared" si="52"/>
        <v>1986399.4</v>
      </c>
    </row>
    <row r="83" spans="1:17" ht="60">
      <c r="A83" s="12" t="s">
        <v>85</v>
      </c>
      <c r="B83" s="36">
        <v>100000</v>
      </c>
      <c r="C83" s="36">
        <v>1423753</v>
      </c>
      <c r="D83" s="35">
        <f t="shared" si="46"/>
        <v>1.7126362743586337E-2</v>
      </c>
      <c r="E83" s="35">
        <f t="shared" si="35"/>
        <v>1323753</v>
      </c>
      <c r="F83" s="36">
        <v>1412752</v>
      </c>
      <c r="G83" s="35">
        <f t="shared" si="43"/>
        <v>1.7208441246045716E-2</v>
      </c>
      <c r="H83" s="35">
        <f t="shared" si="53"/>
        <v>99.227323840581889</v>
      </c>
      <c r="I83" s="113"/>
      <c r="J83" s="113">
        <v>1706550</v>
      </c>
      <c r="K83" s="112">
        <f t="shared" si="47"/>
        <v>2.501660701117573E-2</v>
      </c>
      <c r="L83" s="112">
        <f t="shared" si="48"/>
        <v>1706550</v>
      </c>
      <c r="M83" s="113">
        <v>1583942.2</v>
      </c>
      <c r="N83" s="112">
        <f t="shared" si="49"/>
        <v>2.3653329286182526E-2</v>
      </c>
      <c r="O83" s="112">
        <f t="shared" si="50"/>
        <v>92.815458087955221</v>
      </c>
      <c r="P83" s="112">
        <f t="shared" si="51"/>
        <v>-122607.80000000005</v>
      </c>
      <c r="Q83" s="112">
        <f t="shared" si="52"/>
        <v>171190.19999999995</v>
      </c>
    </row>
    <row r="84" spans="1:17" ht="45">
      <c r="A84" s="12" t="s">
        <v>38</v>
      </c>
      <c r="B84" s="36">
        <v>8347200</v>
      </c>
      <c r="C84" s="36">
        <v>12235000</v>
      </c>
      <c r="D84" s="35">
        <f t="shared" si="46"/>
        <v>0.1471751407496798</v>
      </c>
      <c r="E84" s="35">
        <f t="shared" si="35"/>
        <v>3887800</v>
      </c>
      <c r="F84" s="36">
        <v>13483204.1</v>
      </c>
      <c r="G84" s="35">
        <f t="shared" si="43"/>
        <v>0.16423613313822433</v>
      </c>
      <c r="H84" s="35">
        <f t="shared" si="53"/>
        <v>110.20191336330201</v>
      </c>
      <c r="I84" s="113">
        <v>8638500</v>
      </c>
      <c r="J84" s="113">
        <v>13860389</v>
      </c>
      <c r="K84" s="112">
        <f t="shared" si="47"/>
        <v>0.20318180225309712</v>
      </c>
      <c r="L84" s="112">
        <f t="shared" si="48"/>
        <v>5221889</v>
      </c>
      <c r="M84" s="113">
        <v>14989378.380000001</v>
      </c>
      <c r="N84" s="112">
        <f t="shared" si="49"/>
        <v>0.22383941953016037</v>
      </c>
      <c r="O84" s="112">
        <f t="shared" si="50"/>
        <v>108.14543790942666</v>
      </c>
      <c r="P84" s="112">
        <f t="shared" si="51"/>
        <v>1128989.3800000008</v>
      </c>
      <c r="Q84" s="112">
        <f t="shared" si="52"/>
        <v>1506174.2800000012</v>
      </c>
    </row>
    <row r="85" spans="1:17" ht="30">
      <c r="A85" s="12" t="s">
        <v>200</v>
      </c>
      <c r="B85" s="36"/>
      <c r="C85" s="36"/>
      <c r="D85" s="35"/>
      <c r="E85" s="35"/>
      <c r="F85" s="36"/>
      <c r="G85" s="35"/>
      <c r="H85" s="35"/>
      <c r="I85" s="113"/>
      <c r="J85" s="113">
        <v>1075000</v>
      </c>
      <c r="K85" s="112">
        <f t="shared" si="47"/>
        <v>1.5758608032002522E-2</v>
      </c>
      <c r="L85" s="112"/>
      <c r="M85" s="113">
        <v>1315000</v>
      </c>
      <c r="N85" s="112">
        <f t="shared" si="49"/>
        <v>1.9637161009618927E-2</v>
      </c>
      <c r="O85" s="112">
        <f t="shared" ref="O85" si="54">M85/J85*100</f>
        <v>122.32558139534883</v>
      </c>
      <c r="P85" s="112">
        <f t="shared" ref="P85" si="55">M85-J85</f>
        <v>240000</v>
      </c>
      <c r="Q85" s="112">
        <f t="shared" ref="Q85" si="56">M85-F85</f>
        <v>1315000</v>
      </c>
    </row>
    <row r="86" spans="1:17" ht="30">
      <c r="A86" s="12" t="s">
        <v>199</v>
      </c>
      <c r="B86" s="36"/>
      <c r="C86" s="36"/>
      <c r="D86" s="35"/>
      <c r="E86" s="35"/>
      <c r="F86" s="36"/>
      <c r="G86" s="35"/>
      <c r="H86" s="35"/>
      <c r="I86" s="113"/>
      <c r="J86" s="113"/>
      <c r="K86" s="112"/>
      <c r="L86" s="112"/>
      <c r="M86" s="113">
        <v>30100</v>
      </c>
      <c r="N86" s="112">
        <f t="shared" si="49"/>
        <v>4.4948938888937618E-4</v>
      </c>
      <c r="O86" s="112"/>
      <c r="P86" s="112">
        <f t="shared" ref="P86" si="57">M86-J86</f>
        <v>30100</v>
      </c>
      <c r="Q86" s="112">
        <f t="shared" ref="Q86" si="58">M86-F86</f>
        <v>30100</v>
      </c>
    </row>
    <row r="87" spans="1:17" s="90" customFormat="1" ht="14.25">
      <c r="A87" s="7" t="s">
        <v>39</v>
      </c>
      <c r="B87" s="32"/>
      <c r="C87" s="32">
        <f>C89</f>
        <v>710662</v>
      </c>
      <c r="D87" s="33">
        <f t="shared" si="46"/>
        <v>8.5485721189578218E-3</v>
      </c>
      <c r="E87" s="33">
        <f t="shared" si="35"/>
        <v>710662</v>
      </c>
      <c r="F87" s="32">
        <f>F88+F89</f>
        <v>-898032.95000000007</v>
      </c>
      <c r="G87" s="33">
        <f t="shared" ref="G87:G96" si="59">F87/F$99*100</f>
        <v>-1.0938754471477026E-2</v>
      </c>
      <c r="H87" s="33">
        <f t="shared" si="53"/>
        <v>-126.36569142574108</v>
      </c>
      <c r="I87" s="109"/>
      <c r="J87" s="109">
        <f>J89</f>
        <v>644100</v>
      </c>
      <c r="K87" s="110">
        <f t="shared" si="47"/>
        <v>9.441971565965419E-3</v>
      </c>
      <c r="L87" s="110">
        <f t="shared" si="48"/>
        <v>644100</v>
      </c>
      <c r="M87" s="109">
        <f>M88+M89</f>
        <v>-33669.209999999963</v>
      </c>
      <c r="N87" s="110">
        <f t="shared" si="49"/>
        <v>-5.0278912383016792E-4</v>
      </c>
      <c r="O87" s="110">
        <f t="shared" si="50"/>
        <v>-5.2273265020959423</v>
      </c>
      <c r="P87" s="110">
        <f t="shared" si="51"/>
        <v>-677769.21</v>
      </c>
      <c r="Q87" s="110">
        <f t="shared" si="52"/>
        <v>864363.74000000011</v>
      </c>
    </row>
    <row r="88" spans="1:17" ht="30">
      <c r="A88" s="12" t="s">
        <v>58</v>
      </c>
      <c r="B88" s="36"/>
      <c r="C88" s="36"/>
      <c r="D88" s="35">
        <f t="shared" si="46"/>
        <v>0</v>
      </c>
      <c r="E88" s="35">
        <f t="shared" si="35"/>
        <v>0</v>
      </c>
      <c r="F88" s="36">
        <v>-1668334.59</v>
      </c>
      <c r="G88" s="35">
        <f t="shared" si="59"/>
        <v>-2.0321640153941223E-2</v>
      </c>
      <c r="H88" s="35"/>
      <c r="I88" s="113"/>
      <c r="J88" s="113"/>
      <c r="K88" s="112">
        <f t="shared" si="47"/>
        <v>0</v>
      </c>
      <c r="L88" s="112">
        <f t="shared" si="48"/>
        <v>0</v>
      </c>
      <c r="M88" s="113">
        <v>-664405.94999999995</v>
      </c>
      <c r="N88" s="112">
        <f t="shared" si="49"/>
        <v>-9.9217084531549975E-3</v>
      </c>
      <c r="O88" s="112"/>
      <c r="P88" s="112">
        <f t="shared" si="51"/>
        <v>-664405.94999999995</v>
      </c>
      <c r="Q88" s="112">
        <f t="shared" si="52"/>
        <v>1003928.6400000001</v>
      </c>
    </row>
    <row r="89" spans="1:17">
      <c r="A89" s="12" t="s">
        <v>59</v>
      </c>
      <c r="B89" s="36"/>
      <c r="C89" s="36">
        <v>710662</v>
      </c>
      <c r="D89" s="35">
        <f t="shared" si="46"/>
        <v>8.5485721189578218E-3</v>
      </c>
      <c r="E89" s="35">
        <f t="shared" si="35"/>
        <v>710662</v>
      </c>
      <c r="F89" s="36">
        <v>770301.64</v>
      </c>
      <c r="G89" s="35">
        <f t="shared" si="59"/>
        <v>9.3828856824641951E-3</v>
      </c>
      <c r="H89" s="35">
        <f t="shared" ref="H89:H99" si="60">F89/C89*100</f>
        <v>108.39212452614603</v>
      </c>
      <c r="I89" s="113"/>
      <c r="J89" s="113">
        <v>644100</v>
      </c>
      <c r="K89" s="112">
        <f t="shared" si="47"/>
        <v>9.441971565965419E-3</v>
      </c>
      <c r="L89" s="112">
        <f t="shared" si="48"/>
        <v>644100</v>
      </c>
      <c r="M89" s="113">
        <v>630736.74</v>
      </c>
      <c r="N89" s="112">
        <f t="shared" si="49"/>
        <v>9.4189193293248291E-3</v>
      </c>
      <c r="O89" s="112">
        <f t="shared" si="50"/>
        <v>97.925281788542151</v>
      </c>
      <c r="P89" s="112">
        <f t="shared" si="51"/>
        <v>-13363.260000000009</v>
      </c>
      <c r="Q89" s="112">
        <f t="shared" si="52"/>
        <v>-139564.90000000002</v>
      </c>
    </row>
    <row r="90" spans="1:17" s="90" customFormat="1" ht="14.25">
      <c r="A90" s="7" t="s">
        <v>40</v>
      </c>
      <c r="B90" s="32">
        <f>B91+B92+B93+B94+B96</f>
        <v>2380124900</v>
      </c>
      <c r="C90" s="32">
        <f>C91+C92+C93+C94+C95+C98+C96</f>
        <v>4484746460</v>
      </c>
      <c r="D90" s="33">
        <f t="shared" si="46"/>
        <v>53.947134571077093</v>
      </c>
      <c r="E90" s="33">
        <f t="shared" si="35"/>
        <v>2104621560</v>
      </c>
      <c r="F90" s="32">
        <f>F91+F92+F93+F94+F95+F98+F96</f>
        <v>4397543336.9800005</v>
      </c>
      <c r="G90" s="33">
        <f t="shared" si="59"/>
        <v>53.565569994847039</v>
      </c>
      <c r="H90" s="33">
        <f t="shared" si="60"/>
        <v>98.055561807166242</v>
      </c>
      <c r="I90" s="109">
        <f>SUM(I91:I98)</f>
        <v>3588048200</v>
      </c>
      <c r="J90" s="109">
        <f>SUM(J91:J98)</f>
        <v>3837311187</v>
      </c>
      <c r="K90" s="110">
        <f t="shared" si="47"/>
        <v>56.251798039768687</v>
      </c>
      <c r="L90" s="110">
        <f>J90-I90</f>
        <v>249262987</v>
      </c>
      <c r="M90" s="109">
        <f>SUM(M91:M98)</f>
        <v>3764414230.3899999</v>
      </c>
      <c r="N90" s="110">
        <f t="shared" si="49"/>
        <v>56.214759200813035</v>
      </c>
      <c r="O90" s="110">
        <f t="shared" si="50"/>
        <v>98.100311570847836</v>
      </c>
      <c r="P90" s="110">
        <f t="shared" si="51"/>
        <v>-72896956.610000134</v>
      </c>
      <c r="Q90" s="110">
        <f t="shared" si="52"/>
        <v>-633129106.59000063</v>
      </c>
    </row>
    <row r="91" spans="1:17" ht="30">
      <c r="A91" s="75" t="s">
        <v>167</v>
      </c>
      <c r="B91" s="36">
        <v>58758300</v>
      </c>
      <c r="C91" s="36">
        <v>84952300</v>
      </c>
      <c r="D91" s="35">
        <f t="shared" si="46"/>
        <v>1.0218934785050284</v>
      </c>
      <c r="E91" s="35">
        <f t="shared" si="35"/>
        <v>26194000</v>
      </c>
      <c r="F91" s="36">
        <v>84952300</v>
      </c>
      <c r="G91" s="35">
        <f t="shared" si="59"/>
        <v>1.0347864758049887</v>
      </c>
      <c r="H91" s="35">
        <f t="shared" si="60"/>
        <v>100</v>
      </c>
      <c r="I91" s="113">
        <v>147193200</v>
      </c>
      <c r="J91" s="113">
        <v>191015200</v>
      </c>
      <c r="K91" s="112">
        <f t="shared" si="47"/>
        <v>2.8001243394926218</v>
      </c>
      <c r="L91" s="112">
        <f t="shared" si="48"/>
        <v>43822000</v>
      </c>
      <c r="M91" s="113">
        <v>191015108.83000001</v>
      </c>
      <c r="N91" s="112">
        <f t="shared" si="49"/>
        <v>2.8524672603533019</v>
      </c>
      <c r="O91" s="112">
        <f t="shared" si="50"/>
        <v>99.999952270814049</v>
      </c>
      <c r="P91" s="112">
        <f t="shared" si="51"/>
        <v>-91.169999986886978</v>
      </c>
      <c r="Q91" s="112">
        <f t="shared" si="52"/>
        <v>106062808.83000001</v>
      </c>
    </row>
    <row r="92" spans="1:17">
      <c r="A92" s="12" t="s">
        <v>55</v>
      </c>
      <c r="B92" s="36">
        <v>236136000</v>
      </c>
      <c r="C92" s="36">
        <v>1433761600</v>
      </c>
      <c r="D92" s="35">
        <f t="shared" si="46"/>
        <v>17.246756459459426</v>
      </c>
      <c r="E92" s="35">
        <f>C92-B92</f>
        <v>1197625600</v>
      </c>
      <c r="F92" s="36">
        <v>1394087809.76</v>
      </c>
      <c r="G92" s="35">
        <f t="shared" si="59"/>
        <v>16.981096587429015</v>
      </c>
      <c r="H92" s="35">
        <f t="shared" si="60"/>
        <v>97.232887933391439</v>
      </c>
      <c r="I92" s="113">
        <v>1087797600</v>
      </c>
      <c r="J92" s="113">
        <v>1277039184</v>
      </c>
      <c r="K92" s="112">
        <f t="shared" si="47"/>
        <v>18.720334829920322</v>
      </c>
      <c r="L92" s="112">
        <f t="shared" si="48"/>
        <v>189241584</v>
      </c>
      <c r="M92" s="113">
        <v>1276050780.5799999</v>
      </c>
      <c r="N92" s="112">
        <f t="shared" si="49"/>
        <v>19.055524437033743</v>
      </c>
      <c r="O92" s="112">
        <f t="shared" si="50"/>
        <v>99.92260195048172</v>
      </c>
      <c r="P92" s="112">
        <f t="shared" si="51"/>
        <v>-988403.42000007629</v>
      </c>
      <c r="Q92" s="112">
        <f t="shared" si="52"/>
        <v>-118037029.18000007</v>
      </c>
    </row>
    <row r="93" spans="1:17">
      <c r="A93" s="12" t="s">
        <v>54</v>
      </c>
      <c r="B93" s="36">
        <v>2081861200</v>
      </c>
      <c r="C93" s="36">
        <v>2133176200</v>
      </c>
      <c r="D93" s="35">
        <f t="shared" si="46"/>
        <v>25.660033304361839</v>
      </c>
      <c r="E93" s="35">
        <f>C93-B93</f>
        <v>51315000</v>
      </c>
      <c r="F93" s="36">
        <v>2105510712.1400001</v>
      </c>
      <c r="G93" s="35">
        <f t="shared" si="59"/>
        <v>25.646792489255766</v>
      </c>
      <c r="H93" s="35">
        <f t="shared" si="60"/>
        <v>98.703084730647191</v>
      </c>
      <c r="I93" s="113">
        <v>2349502700</v>
      </c>
      <c r="J93" s="113">
        <v>2334420216</v>
      </c>
      <c r="K93" s="112">
        <f t="shared" si="47"/>
        <v>34.220663410164342</v>
      </c>
      <c r="L93" s="112">
        <f t="shared" si="48"/>
        <v>-15082484</v>
      </c>
      <c r="M93" s="113">
        <v>2268159017.4699998</v>
      </c>
      <c r="N93" s="112">
        <f t="shared" si="49"/>
        <v>33.870877430781334</v>
      </c>
      <c r="O93" s="112">
        <f>M93/J93*100</f>
        <v>97.161556515153137</v>
      </c>
      <c r="P93" s="112">
        <f t="shared" si="51"/>
        <v>-66261198.53000021</v>
      </c>
      <c r="Q93" s="112">
        <f t="shared" si="52"/>
        <v>162648305.32999969</v>
      </c>
    </row>
    <row r="94" spans="1:17">
      <c r="A94" s="13" t="s">
        <v>143</v>
      </c>
      <c r="B94" s="36">
        <v>3369400</v>
      </c>
      <c r="C94" s="36">
        <v>33360061</v>
      </c>
      <c r="D94" s="35">
        <f t="shared" si="46"/>
        <v>0.40128906196100567</v>
      </c>
      <c r="E94" s="35">
        <f t="shared" ref="E94:E99" si="61">C94-B94</f>
        <v>29990661</v>
      </c>
      <c r="F94" s="36">
        <v>32872907.440000001</v>
      </c>
      <c r="G94" s="35">
        <f t="shared" si="59"/>
        <v>0.40041811745298472</v>
      </c>
      <c r="H94" s="35">
        <f t="shared" si="60"/>
        <v>98.53971022415098</v>
      </c>
      <c r="I94" s="113">
        <v>3554700</v>
      </c>
      <c r="J94" s="113">
        <v>31973615</v>
      </c>
      <c r="K94" s="112">
        <f t="shared" si="47"/>
        <v>0.4687066661871222</v>
      </c>
      <c r="L94" s="112">
        <f t="shared" si="48"/>
        <v>28418915</v>
      </c>
      <c r="M94" s="113">
        <v>31960933.940000001</v>
      </c>
      <c r="N94" s="112">
        <f t="shared" si="49"/>
        <v>0.47727909186127315</v>
      </c>
      <c r="O94" s="112">
        <f t="shared" si="50"/>
        <v>99.960338985754348</v>
      </c>
      <c r="P94" s="112">
        <f t="shared" si="51"/>
        <v>-12681.059999998659</v>
      </c>
      <c r="Q94" s="112">
        <f t="shared" si="52"/>
        <v>-911973.5</v>
      </c>
    </row>
    <row r="95" spans="1:17" ht="30">
      <c r="A95" s="12" t="s">
        <v>166</v>
      </c>
      <c r="B95" s="36"/>
      <c r="C95" s="36">
        <v>800771141</v>
      </c>
      <c r="D95" s="35">
        <f t="shared" si="46"/>
        <v>9.6324973751497094</v>
      </c>
      <c r="E95" s="35">
        <f t="shared" si="61"/>
        <v>800771141</v>
      </c>
      <c r="F95" s="36">
        <v>800771080.51999998</v>
      </c>
      <c r="G95" s="35">
        <f t="shared" si="59"/>
        <v>9.7540276642050152</v>
      </c>
      <c r="H95" s="35">
        <f t="shared" si="60"/>
        <v>99.999992447280263</v>
      </c>
      <c r="I95" s="113"/>
      <c r="J95" s="113">
        <v>14106195</v>
      </c>
      <c r="K95" s="112">
        <f t="shared" si="47"/>
        <v>0.20678511425859894</v>
      </c>
      <c r="L95" s="112">
        <f t="shared" si="48"/>
        <v>14106195</v>
      </c>
      <c r="M95" s="113">
        <v>14015318.359999999</v>
      </c>
      <c r="N95" s="112">
        <f t="shared" si="49"/>
        <v>0.20929358421018115</v>
      </c>
      <c r="O95" s="112">
        <f t="shared" si="50"/>
        <v>99.355767873618646</v>
      </c>
      <c r="P95" s="112">
        <f t="shared" si="51"/>
        <v>-90876.640000000596</v>
      </c>
      <c r="Q95" s="112">
        <f t="shared" si="52"/>
        <v>-786755762.15999997</v>
      </c>
    </row>
    <row r="96" spans="1:17" ht="30">
      <c r="A96" s="12" t="s">
        <v>184</v>
      </c>
      <c r="B96" s="36"/>
      <c r="C96" s="36">
        <v>122077</v>
      </c>
      <c r="D96" s="35">
        <f t="shared" si="46"/>
        <v>1.4684674832283336E-3</v>
      </c>
      <c r="E96" s="35">
        <f t="shared" si="61"/>
        <v>122077</v>
      </c>
      <c r="F96" s="36">
        <v>83606.929999999993</v>
      </c>
      <c r="G96" s="35">
        <f t="shared" si="59"/>
        <v>1.0183988008279278E-3</v>
      </c>
      <c r="H96" s="35">
        <f t="shared" si="60"/>
        <v>68.487045061723322</v>
      </c>
      <c r="I96" s="113"/>
      <c r="J96" s="113">
        <v>16500</v>
      </c>
      <c r="K96" s="112">
        <f t="shared" si="47"/>
        <v>2.4187630932841084E-4</v>
      </c>
      <c r="L96" s="112">
        <f t="shared" si="48"/>
        <v>16500</v>
      </c>
      <c r="M96" s="113">
        <v>70048.25</v>
      </c>
      <c r="N96" s="112">
        <f t="shared" si="49"/>
        <v>1.0460446872182806E-3</v>
      </c>
      <c r="O96" s="112">
        <f t="shared" si="50"/>
        <v>424.53484848484845</v>
      </c>
      <c r="P96" s="112">
        <f t="shared" si="51"/>
        <v>53548.25</v>
      </c>
      <c r="Q96" s="112">
        <f t="shared" si="52"/>
        <v>-13558.679999999993</v>
      </c>
    </row>
    <row r="97" spans="1:17" ht="30">
      <c r="A97" s="12" t="s">
        <v>201</v>
      </c>
      <c r="B97" s="36"/>
      <c r="C97" s="36"/>
      <c r="D97" s="35"/>
      <c r="E97" s="35"/>
      <c r="F97" s="36"/>
      <c r="G97" s="35"/>
      <c r="H97" s="35"/>
      <c r="I97" s="113"/>
      <c r="J97" s="113">
        <v>3450</v>
      </c>
      <c r="K97" s="112">
        <f t="shared" si="47"/>
        <v>5.0574137405031357E-5</v>
      </c>
      <c r="L97" s="112">
        <f t="shared" si="48"/>
        <v>3450</v>
      </c>
      <c r="M97" s="113">
        <v>3437.7</v>
      </c>
      <c r="N97" s="112">
        <f t="shared" si="49"/>
        <v>5.1335869507807588E-5</v>
      </c>
      <c r="O97" s="112">
        <f t="shared" ref="O97" si="62">M97/J97*100</f>
        <v>99.643478260869557</v>
      </c>
      <c r="P97" s="112">
        <f t="shared" ref="P97" si="63">M97-J97</f>
        <v>-12.300000000000182</v>
      </c>
      <c r="Q97" s="112">
        <f t="shared" ref="Q97" si="64">M97-F97</f>
        <v>3437.7</v>
      </c>
    </row>
    <row r="98" spans="1:17" ht="45">
      <c r="A98" s="12" t="s">
        <v>97</v>
      </c>
      <c r="B98" s="36"/>
      <c r="C98" s="36">
        <v>-1396919</v>
      </c>
      <c r="D98" s="35">
        <f t="shared" si="46"/>
        <v>-1.6803575843146869E-2</v>
      </c>
      <c r="E98" s="35">
        <f t="shared" si="61"/>
        <v>-1396919</v>
      </c>
      <c r="F98" s="36">
        <v>-20735079.809999999</v>
      </c>
      <c r="G98" s="35">
        <f>F98/F$99*100</f>
        <v>-0.25256973810155903</v>
      </c>
      <c r="H98" s="35">
        <f t="shared" si="60"/>
        <v>1484.3437457719451</v>
      </c>
      <c r="I98" s="113"/>
      <c r="J98" s="113">
        <v>-11263173</v>
      </c>
      <c r="K98" s="112">
        <f t="shared" si="47"/>
        <v>-0.16510877070105484</v>
      </c>
      <c r="L98" s="112">
        <f t="shared" si="48"/>
        <v>-11263173</v>
      </c>
      <c r="M98" s="113">
        <v>-16860414.739999998</v>
      </c>
      <c r="N98" s="112">
        <f t="shared" si="49"/>
        <v>-0.25177998398352258</v>
      </c>
      <c r="O98" s="112">
        <f t="shared" si="50"/>
        <v>149.69507029679824</v>
      </c>
      <c r="P98" s="112">
        <f t="shared" si="51"/>
        <v>-5597241.7399999984</v>
      </c>
      <c r="Q98" s="112">
        <f t="shared" si="52"/>
        <v>3874665.0700000003</v>
      </c>
    </row>
    <row r="99" spans="1:17" s="90" customFormat="1" ht="14.25">
      <c r="A99" s="11" t="s">
        <v>48</v>
      </c>
      <c r="B99" s="32">
        <f>B9+B50+B90</f>
        <v>5683269700</v>
      </c>
      <c r="C99" s="32">
        <f>C9+C50+C90</f>
        <v>8313224596</v>
      </c>
      <c r="D99" s="33">
        <f t="shared" si="46"/>
        <v>100</v>
      </c>
      <c r="E99" s="33">
        <f t="shared" si="61"/>
        <v>2629954896</v>
      </c>
      <c r="F99" s="32">
        <f>F9+F50+F90</f>
        <v>8209645369.9700012</v>
      </c>
      <c r="G99" s="33">
        <f>F99/F$99*100</f>
        <v>100</v>
      </c>
      <c r="H99" s="33">
        <f t="shared" si="60"/>
        <v>98.754042732349163</v>
      </c>
      <c r="I99" s="109">
        <f>I9+I50+I90</f>
        <v>6372180700</v>
      </c>
      <c r="J99" s="109">
        <f>J9+J50+J90</f>
        <v>6821668499</v>
      </c>
      <c r="K99" s="110">
        <f t="shared" si="47"/>
        <v>100</v>
      </c>
      <c r="L99" s="110">
        <f t="shared" si="48"/>
        <v>449487799</v>
      </c>
      <c r="M99" s="109">
        <f>M9+M50+M90</f>
        <v>6696487335.1899996</v>
      </c>
      <c r="N99" s="110">
        <f t="shared" si="49"/>
        <v>100</v>
      </c>
      <c r="O99" s="110">
        <f t="shared" si="50"/>
        <v>98.164948006072834</v>
      </c>
      <c r="P99" s="110">
        <f t="shared" si="51"/>
        <v>-125181163.81000042</v>
      </c>
      <c r="Q99" s="110">
        <f t="shared" si="52"/>
        <v>-1513158034.7800016</v>
      </c>
    </row>
    <row r="100" spans="1:17">
      <c r="M100" s="124"/>
    </row>
    <row r="101" spans="1:17">
      <c r="C101" s="123"/>
      <c r="J101" s="120"/>
      <c r="M101" s="124"/>
    </row>
    <row r="103" spans="1:17">
      <c r="M103" s="124"/>
    </row>
  </sheetData>
  <mergeCells count="6">
    <mergeCell ref="P1:Q2"/>
    <mergeCell ref="A4:Q4"/>
    <mergeCell ref="B6:H6"/>
    <mergeCell ref="P6:Q6"/>
    <mergeCell ref="A6:A7"/>
    <mergeCell ref="I6:O6"/>
  </mergeCells>
  <pageMargins left="0.39370078740157483" right="0.39370078740157483" top="0.74803149606299213" bottom="0.39370078740157483" header="0.31496062992125984" footer="0.31496062992125984"/>
  <pageSetup paperSize="9" scale="45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F10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62" t="s">
        <v>151</v>
      </c>
      <c r="C1" s="62"/>
      <c r="D1" s="66"/>
      <c r="E1" s="66"/>
      <c r="F1" s="66"/>
    </row>
    <row r="2" spans="2:6">
      <c r="B2" s="62" t="s">
        <v>152</v>
      </c>
      <c r="C2" s="62"/>
      <c r="D2" s="66"/>
      <c r="E2" s="66"/>
      <c r="F2" s="66"/>
    </row>
    <row r="3" spans="2:6">
      <c r="B3" s="63"/>
      <c r="C3" s="63"/>
      <c r="D3" s="67"/>
      <c r="E3" s="67"/>
      <c r="F3" s="67"/>
    </row>
    <row r="4" spans="2:6" ht="51">
      <c r="B4" s="63" t="s">
        <v>153</v>
      </c>
      <c r="C4" s="63"/>
      <c r="D4" s="67"/>
      <c r="E4" s="67"/>
      <c r="F4" s="67"/>
    </row>
    <row r="5" spans="2:6">
      <c r="B5" s="63"/>
      <c r="C5" s="63"/>
      <c r="D5" s="67"/>
      <c r="E5" s="67"/>
      <c r="F5" s="67"/>
    </row>
    <row r="6" spans="2:6" ht="25.5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>
      <c r="B7" s="63"/>
      <c r="C7" s="63"/>
      <c r="D7" s="67"/>
      <c r="E7" s="67"/>
      <c r="F7" s="67"/>
    </row>
    <row r="8" spans="2:6" ht="39" thickBot="1">
      <c r="B8" s="64" t="s">
        <v>157</v>
      </c>
      <c r="C8" s="65"/>
      <c r="D8" s="68"/>
      <c r="E8" s="68">
        <v>1</v>
      </c>
      <c r="F8" s="69" t="s">
        <v>158</v>
      </c>
    </row>
    <row r="9" spans="2:6">
      <c r="B9" s="63"/>
      <c r="C9" s="63"/>
      <c r="D9" s="67"/>
      <c r="E9" s="67"/>
      <c r="F9" s="67"/>
    </row>
    <row r="10" spans="2:6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73"/>
  <sheetViews>
    <sheetView topLeftCell="C1" workbookViewId="0">
      <selection activeCell="E13" sqref="E13"/>
    </sheetView>
  </sheetViews>
  <sheetFormatPr defaultRowHeight="1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>
      <c r="A1" s="27"/>
      <c r="B1" s="28"/>
      <c r="C1" s="28"/>
      <c r="D1" s="56"/>
      <c r="E1" s="28"/>
      <c r="F1" s="28"/>
      <c r="S1" s="144" t="s">
        <v>73</v>
      </c>
      <c r="T1" s="144"/>
    </row>
    <row r="2" spans="1:20" s="29" customFormat="1" ht="12.75">
      <c r="A2" s="141" t="s">
        <v>150</v>
      </c>
      <c r="B2" s="142"/>
      <c r="C2" s="142"/>
      <c r="D2" s="142"/>
      <c r="E2" s="142"/>
      <c r="F2" s="142"/>
      <c r="G2" s="142"/>
      <c r="H2" s="142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</row>
    <row r="3" spans="1:20" s="29" customFormat="1">
      <c r="A3" s="30"/>
      <c r="B3" s="31"/>
      <c r="C3" s="43"/>
      <c r="D3" s="57"/>
      <c r="E3" s="43"/>
      <c r="F3" s="43"/>
      <c r="G3" s="61"/>
      <c r="H3" s="61"/>
    </row>
    <row r="4" spans="1:20" ht="21.75" customHeight="1">
      <c r="A4" s="145" t="s">
        <v>0</v>
      </c>
      <c r="B4" s="137" t="s">
        <v>107</v>
      </c>
      <c r="C4" s="137"/>
      <c r="D4" s="137"/>
      <c r="E4" s="137"/>
      <c r="F4" s="137"/>
      <c r="G4" s="137"/>
      <c r="H4" s="138"/>
      <c r="L4" s="137" t="s">
        <v>149</v>
      </c>
      <c r="M4" s="137"/>
      <c r="N4" s="137"/>
      <c r="O4" s="137"/>
      <c r="P4" s="137"/>
      <c r="Q4" s="137"/>
      <c r="R4" s="138"/>
      <c r="S4" s="139" t="s">
        <v>56</v>
      </c>
      <c r="T4" s="140"/>
    </row>
    <row r="5" spans="1:20" ht="120">
      <c r="A5" s="146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6" t="s">
        <v>171</v>
      </c>
    </row>
    <row r="6" spans="1:20" s="23" customFormat="1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7"/>
      <c r="M6" s="77"/>
      <c r="N6" s="77"/>
      <c r="O6" s="77"/>
      <c r="P6" s="77"/>
      <c r="Q6" s="77"/>
      <c r="R6" s="77"/>
      <c r="S6" s="77"/>
      <c r="T6" s="77"/>
    </row>
    <row r="7" spans="1:20" s="24" customFormat="1" ht="14.25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8"/>
      <c r="M7" s="78"/>
      <c r="N7" s="78"/>
      <c r="O7" s="78"/>
      <c r="P7" s="78"/>
      <c r="Q7" s="78"/>
      <c r="R7" s="78"/>
      <c r="S7" s="78"/>
      <c r="T7" s="78"/>
    </row>
    <row r="8" spans="1:20" s="24" customFormat="1" ht="14.25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8"/>
      <c r="M8" s="78"/>
      <c r="N8" s="78"/>
      <c r="O8" s="78"/>
      <c r="P8" s="78"/>
      <c r="Q8" s="78"/>
      <c r="R8" s="78"/>
      <c r="S8" s="78"/>
      <c r="T8" s="78"/>
    </row>
    <row r="9" spans="1:20" s="17" customFormat="1" ht="60.75" customHeight="1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9"/>
      <c r="M9" s="79"/>
      <c r="N9" s="79"/>
      <c r="O9" s="79"/>
      <c r="P9" s="79"/>
      <c r="Q9" s="79"/>
      <c r="R9" s="79"/>
      <c r="S9" s="79"/>
      <c r="T9" s="79"/>
    </row>
    <row r="10" spans="1:20" s="17" customFormat="1" ht="48" customHeight="1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9"/>
      <c r="M10" s="79"/>
      <c r="N10" s="79"/>
      <c r="O10" s="79"/>
      <c r="P10" s="79"/>
      <c r="Q10" s="79"/>
      <c r="R10" s="79"/>
      <c r="S10" s="79"/>
      <c r="T10" s="79"/>
    </row>
    <row r="11" spans="1:20" s="17" customFormat="1" ht="102" customHeight="1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9"/>
      <c r="M11" s="79"/>
      <c r="N11" s="79"/>
      <c r="O11" s="79"/>
      <c r="P11" s="79"/>
      <c r="Q11" s="79"/>
      <c r="R11" s="79"/>
      <c r="S11" s="79"/>
      <c r="T11" s="79"/>
    </row>
    <row r="12" spans="1:20" s="17" customFormat="1" ht="120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9"/>
      <c r="M12" s="79"/>
      <c r="N12" s="79"/>
      <c r="O12" s="79"/>
      <c r="P12" s="79"/>
      <c r="Q12" s="79"/>
      <c r="R12" s="79"/>
      <c r="S12" s="79"/>
      <c r="T12" s="79"/>
    </row>
    <row r="13" spans="1:20" s="17" customFormat="1" ht="45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9"/>
      <c r="M13" s="79"/>
      <c r="N13" s="79"/>
      <c r="O13" s="79"/>
      <c r="P13" s="79"/>
      <c r="Q13" s="79"/>
      <c r="R13" s="79"/>
      <c r="S13" s="79"/>
      <c r="T13" s="79"/>
    </row>
    <row r="14" spans="1:20" s="17" customFormat="1" ht="91.5" customHeight="1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9"/>
      <c r="M14" s="79"/>
      <c r="N14" s="79"/>
      <c r="O14" s="79"/>
      <c r="P14" s="79"/>
      <c r="Q14" s="79"/>
      <c r="R14" s="79"/>
      <c r="S14" s="79"/>
      <c r="T14" s="79"/>
    </row>
    <row r="15" spans="1:20" s="17" customFormat="1" ht="103.9" customHeight="1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9"/>
      <c r="M15" s="79"/>
      <c r="N15" s="79"/>
      <c r="O15" s="79"/>
      <c r="P15" s="79"/>
      <c r="Q15" s="79"/>
      <c r="R15" s="79"/>
      <c r="S15" s="79"/>
      <c r="T15" s="79"/>
    </row>
    <row r="16" spans="1:20" s="17" customFormat="1" ht="61.5" customHeight="1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9"/>
      <c r="M16" s="79"/>
      <c r="N16" s="79"/>
      <c r="O16" s="79"/>
      <c r="P16" s="79"/>
      <c r="Q16" s="79"/>
      <c r="R16" s="79"/>
      <c r="S16" s="79"/>
      <c r="T16" s="79"/>
    </row>
    <row r="17" spans="1:20" s="26" customFormat="1" ht="14.25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80"/>
      <c r="M17" s="80"/>
      <c r="N17" s="80"/>
      <c r="O17" s="80"/>
      <c r="P17" s="80"/>
      <c r="Q17" s="80"/>
      <c r="R17" s="80"/>
      <c r="S17" s="80"/>
      <c r="T17" s="80"/>
    </row>
    <row r="18" spans="1:20" s="17" customFormat="1" ht="30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9"/>
      <c r="M18" s="79"/>
      <c r="N18" s="79"/>
      <c r="O18" s="79"/>
      <c r="P18" s="79"/>
      <c r="Q18" s="79"/>
      <c r="R18" s="79"/>
      <c r="S18" s="79"/>
      <c r="T18" s="79"/>
    </row>
    <row r="19" spans="1:20" s="17" customFormat="1" ht="30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9"/>
      <c r="M19" s="79"/>
      <c r="N19" s="79"/>
      <c r="O19" s="79"/>
      <c r="P19" s="79"/>
      <c r="Q19" s="79"/>
      <c r="R19" s="79"/>
      <c r="S19" s="79"/>
      <c r="T19" s="79"/>
    </row>
    <row r="20" spans="1:20" s="17" customFormat="1" ht="45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9"/>
      <c r="M20" s="79"/>
      <c r="N20" s="79"/>
      <c r="O20" s="79"/>
      <c r="P20" s="79"/>
      <c r="Q20" s="79"/>
      <c r="R20" s="79"/>
      <c r="S20" s="79"/>
      <c r="T20" s="79"/>
    </row>
    <row r="21" spans="1:20" s="17" customFormat="1" ht="45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9"/>
      <c r="M21" s="79"/>
      <c r="N21" s="79"/>
      <c r="O21" s="79"/>
      <c r="P21" s="79"/>
      <c r="Q21" s="79"/>
      <c r="R21" s="79"/>
      <c r="S21" s="79"/>
      <c r="T21" s="79"/>
    </row>
    <row r="22" spans="1:20" s="17" customFormat="1" ht="60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9"/>
      <c r="M22" s="79"/>
      <c r="N22" s="79"/>
      <c r="O22" s="79"/>
      <c r="P22" s="79"/>
      <c r="Q22" s="79"/>
      <c r="R22" s="79"/>
      <c r="S22" s="79"/>
      <c r="T22" s="79"/>
    </row>
    <row r="23" spans="1:20" s="17" customFormat="1" ht="42.75" customHeight="1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9"/>
      <c r="M23" s="79"/>
      <c r="N23" s="79"/>
      <c r="O23" s="79"/>
      <c r="P23" s="79"/>
      <c r="Q23" s="79"/>
      <c r="R23" s="79"/>
      <c r="S23" s="79"/>
      <c r="T23" s="79"/>
    </row>
    <row r="24" spans="1:20" s="17" customFormat="1" ht="36" customHeight="1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9"/>
      <c r="M24" s="79"/>
      <c r="N24" s="79"/>
      <c r="O24" s="79"/>
      <c r="P24" s="79"/>
      <c r="Q24" s="79"/>
      <c r="R24" s="79"/>
      <c r="S24" s="79"/>
      <c r="T24" s="79"/>
    </row>
    <row r="25" spans="1:20" s="17" customFormat="1" ht="60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9"/>
      <c r="M25" s="79"/>
      <c r="N25" s="79"/>
      <c r="O25" s="79"/>
      <c r="P25" s="79"/>
      <c r="Q25" s="79"/>
      <c r="R25" s="79"/>
      <c r="S25" s="79"/>
      <c r="T25" s="79"/>
    </row>
    <row r="26" spans="1:20" s="17" customFormat="1" ht="30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9"/>
      <c r="M26" s="79"/>
      <c r="N26" s="79"/>
      <c r="O26" s="79"/>
      <c r="P26" s="79"/>
      <c r="Q26" s="79"/>
      <c r="R26" s="79"/>
      <c r="S26" s="79"/>
      <c r="T26" s="79"/>
    </row>
    <row r="27" spans="1:20" s="17" customFormat="1" ht="30" customHeight="1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9"/>
      <c r="M27" s="79"/>
      <c r="N27" s="79"/>
      <c r="O27" s="79"/>
      <c r="P27" s="79"/>
      <c r="Q27" s="79"/>
      <c r="R27" s="79"/>
      <c r="S27" s="79"/>
      <c r="T27" s="79"/>
    </row>
    <row r="28" spans="1:20" s="17" customFormat="1" ht="30" customHeight="1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9"/>
      <c r="M28" s="79"/>
      <c r="N28" s="79"/>
      <c r="O28" s="79"/>
      <c r="P28" s="79"/>
      <c r="Q28" s="79"/>
      <c r="R28" s="79"/>
      <c r="S28" s="79"/>
      <c r="T28" s="79"/>
    </row>
    <row r="29" spans="1:20" s="17" customFormat="1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9"/>
      <c r="M29" s="79"/>
      <c r="N29" s="79"/>
      <c r="O29" s="79"/>
      <c r="P29" s="79"/>
      <c r="Q29" s="79"/>
      <c r="R29" s="79"/>
      <c r="S29" s="79"/>
      <c r="T29" s="79"/>
    </row>
    <row r="30" spans="1:20" s="17" customFormat="1" ht="30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9"/>
      <c r="M30" s="79"/>
      <c r="N30" s="79"/>
      <c r="O30" s="79"/>
      <c r="P30" s="79"/>
      <c r="Q30" s="79"/>
      <c r="R30" s="79"/>
      <c r="S30" s="79"/>
      <c r="T30" s="79"/>
    </row>
    <row r="31" spans="1:20" s="24" customFormat="1" ht="14.25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8"/>
      <c r="M31" s="78"/>
      <c r="N31" s="78"/>
      <c r="O31" s="78"/>
      <c r="P31" s="78"/>
      <c r="Q31" s="78"/>
      <c r="R31" s="78"/>
      <c r="S31" s="78"/>
      <c r="T31" s="78"/>
    </row>
    <row r="32" spans="1:20" s="17" customFormat="1" ht="45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9"/>
      <c r="M32" s="79"/>
      <c r="N32" s="79"/>
      <c r="O32" s="79"/>
      <c r="P32" s="79"/>
      <c r="Q32" s="79"/>
      <c r="R32" s="79"/>
      <c r="S32" s="79"/>
      <c r="T32" s="79"/>
    </row>
    <row r="33" spans="1:20" s="17" customFormat="1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9"/>
      <c r="M33" s="79"/>
      <c r="N33" s="79"/>
      <c r="O33" s="79"/>
      <c r="P33" s="79"/>
      <c r="Q33" s="79"/>
      <c r="R33" s="79"/>
      <c r="S33" s="79"/>
      <c r="T33" s="79"/>
    </row>
    <row r="34" spans="1:20" s="17" customFormat="1" ht="74.45" customHeight="1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9"/>
      <c r="M34" s="79"/>
      <c r="N34" s="79"/>
      <c r="O34" s="79"/>
      <c r="P34" s="79"/>
      <c r="Q34" s="79"/>
      <c r="R34" s="79"/>
      <c r="S34" s="79"/>
      <c r="T34" s="79"/>
    </row>
    <row r="35" spans="1:20" s="17" customFormat="1" ht="69" customHeight="1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9"/>
      <c r="M35" s="79"/>
      <c r="N35" s="79"/>
      <c r="O35" s="79"/>
      <c r="P35" s="79"/>
      <c r="Q35" s="79"/>
      <c r="R35" s="79"/>
      <c r="S35" s="79"/>
      <c r="T35" s="79"/>
    </row>
    <row r="36" spans="1:20" s="17" customFormat="1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9"/>
      <c r="M36" s="79"/>
      <c r="N36" s="79"/>
      <c r="O36" s="79"/>
      <c r="P36" s="79"/>
      <c r="Q36" s="79"/>
      <c r="R36" s="79"/>
      <c r="S36" s="79"/>
      <c r="T36" s="79"/>
    </row>
    <row r="37" spans="1:20" s="17" customFormat="1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9"/>
      <c r="M37" s="79"/>
      <c r="N37" s="79"/>
      <c r="O37" s="79"/>
      <c r="P37" s="79"/>
      <c r="Q37" s="79"/>
      <c r="R37" s="79"/>
      <c r="S37" s="79"/>
      <c r="T37" s="79"/>
    </row>
    <row r="38" spans="1:20" s="17" customFormat="1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9"/>
      <c r="M38" s="79"/>
      <c r="N38" s="79"/>
      <c r="O38" s="79"/>
      <c r="P38" s="79"/>
      <c r="Q38" s="79"/>
      <c r="R38" s="79"/>
      <c r="S38" s="79"/>
      <c r="T38" s="79"/>
    </row>
    <row r="39" spans="1:20" s="24" customFormat="1" ht="14.25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8"/>
      <c r="M39" s="78"/>
      <c r="N39" s="78"/>
      <c r="O39" s="78"/>
      <c r="P39" s="78"/>
      <c r="Q39" s="78"/>
      <c r="R39" s="78"/>
      <c r="S39" s="78"/>
      <c r="T39" s="78"/>
    </row>
    <row r="40" spans="1:20" s="17" customFormat="1" ht="43.5" customHeight="1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9"/>
      <c r="M40" s="79"/>
      <c r="N40" s="79"/>
      <c r="O40" s="79"/>
      <c r="P40" s="79"/>
      <c r="Q40" s="79"/>
      <c r="R40" s="79"/>
      <c r="S40" s="79"/>
      <c r="T40" s="79"/>
    </row>
    <row r="41" spans="1:20" s="17" customFormat="1" ht="60" customHeight="1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9"/>
      <c r="M41" s="79"/>
      <c r="N41" s="79"/>
      <c r="O41" s="79"/>
      <c r="P41" s="79"/>
      <c r="Q41" s="79"/>
      <c r="R41" s="79"/>
      <c r="S41" s="79"/>
      <c r="T41" s="79"/>
    </row>
    <row r="42" spans="1:20" s="17" customFormat="1" ht="87.75" customHeight="1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9"/>
      <c r="M42" s="79"/>
      <c r="N42" s="79"/>
      <c r="O42" s="79"/>
      <c r="P42" s="79"/>
      <c r="Q42" s="79"/>
      <c r="R42" s="79"/>
      <c r="S42" s="79"/>
      <c r="T42" s="79"/>
    </row>
    <row r="43" spans="1:20" s="24" customFormat="1" ht="28.5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8"/>
      <c r="M43" s="78"/>
      <c r="N43" s="78"/>
      <c r="O43" s="78"/>
      <c r="P43" s="78"/>
      <c r="Q43" s="78"/>
      <c r="R43" s="78"/>
      <c r="S43" s="78"/>
      <c r="T43" s="78"/>
    </row>
    <row r="44" spans="1:20" s="24" customFormat="1" ht="14.25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81" t="e">
        <f>#REF!</f>
        <v>#REF!</v>
      </c>
      <c r="M44" s="82">
        <f>(F44+F7)/(C44+C7)</f>
        <v>1.0856602879660315</v>
      </c>
      <c r="N44" s="78"/>
      <c r="O44" s="78"/>
      <c r="P44" s="78"/>
      <c r="Q44" s="78"/>
      <c r="R44" s="78"/>
      <c r="S44" s="78"/>
      <c r="T44" s="78"/>
    </row>
    <row r="45" spans="1:20" s="24" customFormat="1" ht="31.5" customHeight="1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8"/>
      <c r="M45" s="78"/>
      <c r="N45" s="78"/>
      <c r="O45" s="78"/>
      <c r="P45" s="78"/>
      <c r="Q45" s="78"/>
      <c r="R45" s="78"/>
      <c r="S45" s="78"/>
      <c r="T45" s="78"/>
    </row>
    <row r="46" spans="1:20" s="17" customFormat="1" ht="60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9"/>
      <c r="M46" s="79"/>
      <c r="N46" s="79"/>
      <c r="O46" s="79"/>
      <c r="P46" s="79"/>
      <c r="Q46" s="79"/>
      <c r="R46" s="79"/>
      <c r="S46" s="79"/>
      <c r="T46" s="79"/>
    </row>
    <row r="47" spans="1:20" s="17" customFormat="1" ht="90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9"/>
      <c r="M47" s="79"/>
      <c r="N47" s="79"/>
      <c r="O47" s="79"/>
      <c r="P47" s="79"/>
      <c r="Q47" s="79"/>
      <c r="R47" s="79"/>
      <c r="S47" s="79"/>
      <c r="T47" s="79"/>
    </row>
    <row r="48" spans="1:20" s="17" customFormat="1" ht="60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9"/>
      <c r="M48" s="79"/>
      <c r="N48" s="79"/>
      <c r="O48" s="79"/>
      <c r="P48" s="79"/>
      <c r="Q48" s="79"/>
      <c r="R48" s="79"/>
      <c r="S48" s="79"/>
      <c r="T48" s="79"/>
    </row>
    <row r="49" spans="1:20" s="17" customFormat="1" ht="75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9"/>
      <c r="M49" s="79"/>
      <c r="N49" s="79"/>
      <c r="O49" s="79"/>
      <c r="P49" s="79"/>
      <c r="Q49" s="79"/>
      <c r="R49" s="79"/>
      <c r="S49" s="79"/>
      <c r="T49" s="79"/>
    </row>
    <row r="50" spans="1:20" s="17" customFormat="1" ht="60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9"/>
      <c r="M50" s="79"/>
      <c r="N50" s="79"/>
      <c r="O50" s="79"/>
      <c r="P50" s="79"/>
      <c r="Q50" s="79"/>
      <c r="R50" s="79"/>
      <c r="S50" s="79"/>
      <c r="T50" s="79"/>
    </row>
    <row r="51" spans="1:20" s="17" customFormat="1" ht="75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9"/>
      <c r="M51" s="79"/>
      <c r="N51" s="79"/>
      <c r="O51" s="79"/>
      <c r="P51" s="79"/>
      <c r="Q51" s="79"/>
      <c r="R51" s="79"/>
      <c r="S51" s="79"/>
      <c r="T51" s="79"/>
    </row>
    <row r="52" spans="1:20" s="17" customFormat="1" ht="90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9"/>
      <c r="M52" s="79"/>
      <c r="N52" s="79"/>
      <c r="O52" s="79"/>
      <c r="P52" s="79"/>
      <c r="Q52" s="79"/>
      <c r="R52" s="79"/>
      <c r="S52" s="79"/>
      <c r="T52" s="79"/>
    </row>
    <row r="53" spans="1:20" s="24" customFormat="1" ht="14.25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8"/>
      <c r="M53" s="78"/>
      <c r="N53" s="78"/>
      <c r="O53" s="78"/>
      <c r="P53" s="78"/>
      <c r="Q53" s="78"/>
      <c r="R53" s="78"/>
      <c r="S53" s="78"/>
      <c r="T53" s="78"/>
    </row>
    <row r="54" spans="1:20" s="17" customFormat="1" ht="30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9"/>
      <c r="M54" s="79"/>
      <c r="N54" s="79"/>
      <c r="O54" s="79"/>
      <c r="P54" s="79"/>
      <c r="Q54" s="79"/>
      <c r="R54" s="79"/>
      <c r="S54" s="79"/>
      <c r="T54" s="79"/>
    </row>
    <row r="55" spans="1:20" s="24" customFormat="1" ht="28.5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8"/>
      <c r="M55" s="78"/>
      <c r="N55" s="78"/>
      <c r="O55" s="78"/>
      <c r="P55" s="78"/>
      <c r="Q55" s="78"/>
      <c r="R55" s="78"/>
      <c r="S55" s="78"/>
      <c r="T55" s="78"/>
    </row>
    <row r="56" spans="1:20" s="24" customFormat="1" ht="28.5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8"/>
      <c r="M56" s="78"/>
      <c r="N56" s="78"/>
      <c r="O56" s="78"/>
      <c r="P56" s="78"/>
      <c r="Q56" s="78"/>
      <c r="R56" s="78"/>
      <c r="S56" s="78"/>
      <c r="T56" s="78"/>
    </row>
    <row r="57" spans="1:20" s="17" customFormat="1" ht="30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9"/>
      <c r="M57" s="79"/>
      <c r="N57" s="79"/>
      <c r="O57" s="79"/>
      <c r="P57" s="79"/>
      <c r="Q57" s="79"/>
      <c r="R57" s="79"/>
      <c r="S57" s="79"/>
      <c r="T57" s="79"/>
    </row>
    <row r="58" spans="1:20" s="17" customFormat="1" ht="72" customHeight="1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9"/>
      <c r="M58" s="79"/>
      <c r="N58" s="79"/>
      <c r="O58" s="79"/>
      <c r="P58" s="79"/>
      <c r="Q58" s="79"/>
      <c r="R58" s="79"/>
      <c r="S58" s="79"/>
      <c r="T58" s="79"/>
    </row>
    <row r="59" spans="1:20" s="17" customFormat="1" ht="70.900000000000006" customHeight="1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9"/>
      <c r="M59" s="79"/>
      <c r="N59" s="79"/>
      <c r="O59" s="79"/>
      <c r="P59" s="79"/>
      <c r="Q59" s="79"/>
      <c r="R59" s="79"/>
      <c r="S59" s="79"/>
      <c r="T59" s="79"/>
    </row>
    <row r="60" spans="1:20" s="24" customFormat="1" ht="14.25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8"/>
      <c r="M60" s="78"/>
      <c r="N60" s="78"/>
      <c r="O60" s="78"/>
      <c r="P60" s="78"/>
      <c r="Q60" s="78"/>
      <c r="R60" s="78"/>
      <c r="S60" s="78"/>
      <c r="T60" s="78"/>
    </row>
    <row r="61" spans="1:20" s="17" customFormat="1" ht="57" customHeight="1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9"/>
      <c r="M61" s="79"/>
      <c r="N61" s="79"/>
      <c r="O61" s="79"/>
      <c r="P61" s="79"/>
      <c r="Q61" s="79"/>
      <c r="R61" s="79"/>
      <c r="S61" s="79"/>
      <c r="T61" s="79"/>
    </row>
    <row r="62" spans="1:20" s="17" customFormat="1" ht="100.9" customHeight="1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9"/>
      <c r="M62" s="79"/>
      <c r="N62" s="79"/>
      <c r="O62" s="79"/>
      <c r="P62" s="79"/>
      <c r="Q62" s="79"/>
      <c r="R62" s="79"/>
      <c r="S62" s="79"/>
      <c r="T62" s="79"/>
    </row>
    <row r="63" spans="1:20" s="17" customFormat="1" ht="60.75" customHeight="1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9"/>
      <c r="M63" s="79"/>
      <c r="N63" s="79"/>
      <c r="O63" s="79"/>
      <c r="P63" s="79"/>
      <c r="Q63" s="79"/>
      <c r="R63" s="79"/>
      <c r="S63" s="79"/>
      <c r="T63" s="79"/>
    </row>
    <row r="64" spans="1:20" s="17" customFormat="1" ht="61.5" customHeight="1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9"/>
      <c r="M64" s="79"/>
      <c r="N64" s="79"/>
      <c r="O64" s="79"/>
      <c r="P64" s="79"/>
      <c r="Q64" s="79"/>
      <c r="R64" s="79"/>
      <c r="S64" s="79"/>
      <c r="T64" s="79"/>
    </row>
    <row r="65" spans="1:20" s="17" customFormat="1" ht="59.25" customHeight="1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9"/>
      <c r="M65" s="79"/>
      <c r="N65" s="79"/>
      <c r="O65" s="79"/>
      <c r="P65" s="79"/>
      <c r="Q65" s="79"/>
      <c r="R65" s="79"/>
      <c r="S65" s="79"/>
      <c r="T65" s="79"/>
    </row>
    <row r="66" spans="1:20" s="17" customFormat="1" ht="44.45" customHeight="1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9"/>
      <c r="M66" s="79"/>
      <c r="N66" s="79"/>
      <c r="O66" s="79"/>
      <c r="P66" s="79"/>
      <c r="Q66" s="79"/>
      <c r="R66" s="79"/>
      <c r="S66" s="79"/>
      <c r="T66" s="79"/>
    </row>
    <row r="67" spans="1:20" s="17" customFormat="1" ht="31.15" customHeight="1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9"/>
      <c r="M67" s="79"/>
      <c r="N67" s="79"/>
      <c r="O67" s="79"/>
      <c r="P67" s="79"/>
      <c r="Q67" s="79"/>
      <c r="R67" s="79"/>
      <c r="S67" s="79"/>
      <c r="T67" s="79"/>
    </row>
    <row r="68" spans="1:20" s="17" customFormat="1" ht="30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9"/>
      <c r="M68" s="79"/>
      <c r="N68" s="79"/>
      <c r="O68" s="79"/>
      <c r="P68" s="79"/>
      <c r="Q68" s="79"/>
      <c r="R68" s="79"/>
      <c r="S68" s="79"/>
      <c r="T68" s="79"/>
    </row>
    <row r="69" spans="1:20" s="17" customFormat="1" ht="30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9"/>
      <c r="M69" s="79"/>
      <c r="N69" s="79"/>
      <c r="O69" s="79"/>
      <c r="P69" s="79"/>
      <c r="Q69" s="79"/>
      <c r="R69" s="79"/>
      <c r="S69" s="79"/>
      <c r="T69" s="79"/>
    </row>
    <row r="70" spans="1:20" s="17" customFormat="1" ht="58.5" customHeight="1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9"/>
      <c r="M70" s="79"/>
      <c r="N70" s="79"/>
      <c r="O70" s="79"/>
      <c r="P70" s="79"/>
      <c r="Q70" s="79"/>
      <c r="R70" s="79"/>
      <c r="S70" s="79"/>
      <c r="T70" s="79"/>
    </row>
    <row r="71" spans="1:20" s="17" customFormat="1" ht="30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9"/>
      <c r="M71" s="79"/>
      <c r="N71" s="79"/>
      <c r="O71" s="79"/>
      <c r="P71" s="79"/>
      <c r="Q71" s="79"/>
      <c r="R71" s="79"/>
      <c r="S71" s="79"/>
      <c r="T71" s="79"/>
    </row>
    <row r="72" spans="1:20" s="17" customFormat="1" ht="60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9"/>
      <c r="M72" s="79"/>
      <c r="N72" s="79"/>
      <c r="O72" s="79"/>
      <c r="P72" s="79"/>
      <c r="Q72" s="79"/>
      <c r="R72" s="79"/>
      <c r="S72" s="79"/>
      <c r="T72" s="79"/>
    </row>
    <row r="73" spans="1:20" s="17" customFormat="1" ht="44.25" customHeight="1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9"/>
      <c r="M73" s="79"/>
      <c r="N73" s="79"/>
      <c r="O73" s="79"/>
      <c r="P73" s="79"/>
      <c r="Q73" s="79"/>
      <c r="R73" s="79"/>
      <c r="S73" s="79"/>
      <c r="T73" s="79"/>
    </row>
    <row r="74" spans="1:20" s="24" customFormat="1" ht="14.25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8"/>
      <c r="M74" s="78"/>
      <c r="N74" s="78"/>
      <c r="O74" s="78"/>
      <c r="P74" s="78"/>
      <c r="Q74" s="78"/>
      <c r="R74" s="78"/>
      <c r="S74" s="78"/>
      <c r="T74" s="78"/>
    </row>
    <row r="75" spans="1:20" s="17" customFormat="1" ht="30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9"/>
      <c r="M75" s="79"/>
      <c r="N75" s="79"/>
      <c r="O75" s="79"/>
      <c r="P75" s="79"/>
      <c r="Q75" s="79"/>
      <c r="R75" s="79"/>
      <c r="S75" s="79"/>
      <c r="T75" s="79"/>
    </row>
    <row r="76" spans="1:20" s="17" customFormat="1" ht="16.5" customHeight="1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9"/>
      <c r="M76" s="79"/>
      <c r="N76" s="79"/>
      <c r="O76" s="79"/>
      <c r="P76" s="79"/>
      <c r="Q76" s="79"/>
      <c r="R76" s="79"/>
      <c r="S76" s="79"/>
      <c r="T76" s="79"/>
    </row>
    <row r="77" spans="1:20" s="24" customFormat="1" ht="14.25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8"/>
      <c r="M77" s="78"/>
      <c r="N77" s="78"/>
      <c r="O77" s="78"/>
      <c r="P77" s="78"/>
      <c r="Q77" s="78"/>
      <c r="R77" s="78"/>
      <c r="S77" s="78"/>
      <c r="T77" s="78"/>
    </row>
    <row r="78" spans="1:20" s="45" customFormat="1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83"/>
      <c r="M78" s="83"/>
      <c r="N78" s="83"/>
      <c r="O78" s="83"/>
      <c r="P78" s="83"/>
      <c r="Q78" s="83"/>
      <c r="R78" s="83"/>
      <c r="S78" s="83"/>
      <c r="T78" s="83"/>
    </row>
    <row r="79" spans="1:20" s="45" customFormat="1" ht="30" hidden="1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83"/>
      <c r="M79" s="83"/>
      <c r="N79" s="83"/>
      <c r="O79" s="83"/>
      <c r="P79" s="83"/>
      <c r="Q79" s="83"/>
      <c r="R79" s="83"/>
      <c r="S79" s="83"/>
      <c r="T79" s="83"/>
    </row>
    <row r="80" spans="1:20" s="45" customFormat="1" ht="30" hidden="1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83"/>
      <c r="M80" s="83"/>
      <c r="N80" s="83"/>
      <c r="O80" s="83"/>
      <c r="P80" s="83"/>
      <c r="Q80" s="83"/>
      <c r="R80" s="83"/>
      <c r="S80" s="83"/>
      <c r="T80" s="83"/>
    </row>
    <row r="81" spans="1:20" s="45" customFormat="1" hidden="1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83"/>
      <c r="M81" s="83"/>
      <c r="N81" s="83"/>
      <c r="O81" s="83"/>
      <c r="P81" s="83"/>
      <c r="Q81" s="83"/>
      <c r="R81" s="83"/>
      <c r="S81" s="83"/>
      <c r="T81" s="83"/>
    </row>
    <row r="82" spans="1:20" s="45" customFormat="1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83"/>
      <c r="M82" s="83"/>
      <c r="N82" s="83"/>
      <c r="O82" s="83"/>
      <c r="P82" s="83"/>
      <c r="Q82" s="83"/>
      <c r="R82" s="83"/>
      <c r="S82" s="83"/>
      <c r="T82" s="83"/>
    </row>
    <row r="83" spans="1:20" s="45" customFormat="1" ht="45" hidden="1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83"/>
      <c r="M83" s="83"/>
      <c r="N83" s="83"/>
      <c r="O83" s="83"/>
      <c r="P83" s="83"/>
      <c r="Q83" s="83"/>
      <c r="R83" s="83"/>
      <c r="S83" s="83"/>
      <c r="T83" s="83"/>
    </row>
    <row r="84" spans="1:20" s="19" customFormat="1" ht="60" hidden="1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84"/>
      <c r="M84" s="84"/>
      <c r="N84" s="84"/>
      <c r="O84" s="84"/>
      <c r="P84" s="84"/>
      <c r="Q84" s="84"/>
      <c r="R84" s="84"/>
      <c r="S84" s="84"/>
      <c r="T84" s="84"/>
    </row>
    <row r="85" spans="1:20" s="19" customFormat="1" ht="44.45" hidden="1" customHeight="1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84"/>
      <c r="M85" s="84"/>
      <c r="N85" s="84"/>
      <c r="O85" s="84"/>
      <c r="P85" s="84"/>
      <c r="Q85" s="84"/>
      <c r="R85" s="84"/>
      <c r="S85" s="84"/>
      <c r="T85" s="84"/>
    </row>
    <row r="86" spans="1:20" s="19" customFormat="1" ht="44.45" hidden="1" customHeight="1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84"/>
      <c r="M86" s="84"/>
      <c r="N86" s="84"/>
      <c r="O86" s="84"/>
      <c r="P86" s="84"/>
      <c r="Q86" s="84"/>
      <c r="R86" s="84"/>
      <c r="S86" s="84"/>
      <c r="T86" s="84"/>
    </row>
    <row r="87" spans="1:20" s="45" customFormat="1" ht="88.5" hidden="1" customHeight="1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83"/>
      <c r="M87" s="83"/>
      <c r="N87" s="83"/>
      <c r="O87" s="83"/>
      <c r="P87" s="83"/>
      <c r="Q87" s="83"/>
      <c r="R87" s="83"/>
      <c r="S87" s="83"/>
      <c r="T87" s="83"/>
    </row>
    <row r="88" spans="1:20" s="45" customFormat="1" ht="84" hidden="1" customHeight="1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83"/>
      <c r="M88" s="83"/>
      <c r="N88" s="83"/>
      <c r="O88" s="83"/>
      <c r="P88" s="83"/>
      <c r="Q88" s="83"/>
      <c r="R88" s="83"/>
      <c r="S88" s="83"/>
      <c r="T88" s="83"/>
    </row>
    <row r="89" spans="1:20" s="19" customFormat="1" ht="49.15" hidden="1" customHeight="1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84"/>
      <c r="M89" s="84"/>
      <c r="N89" s="84"/>
      <c r="O89" s="84"/>
      <c r="P89" s="84"/>
      <c r="Q89" s="84"/>
      <c r="R89" s="84"/>
      <c r="S89" s="84"/>
      <c r="T89" s="84"/>
    </row>
    <row r="90" spans="1:20" s="19" customFormat="1" ht="43.9" hidden="1" customHeight="1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84"/>
      <c r="M90" s="84"/>
      <c r="N90" s="84"/>
      <c r="O90" s="84"/>
      <c r="P90" s="84"/>
      <c r="Q90" s="84"/>
      <c r="R90" s="84"/>
      <c r="S90" s="84"/>
      <c r="T90" s="84"/>
    </row>
    <row r="91" spans="1:20" s="45" customFormat="1" ht="30" hidden="1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83"/>
      <c r="M91" s="83"/>
      <c r="N91" s="83"/>
      <c r="O91" s="83"/>
      <c r="P91" s="83"/>
      <c r="Q91" s="83"/>
      <c r="R91" s="83"/>
      <c r="S91" s="83"/>
      <c r="T91" s="83"/>
    </row>
    <row r="92" spans="1:20" s="45" customFormat="1" ht="60" hidden="1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83"/>
      <c r="M92" s="83"/>
      <c r="N92" s="83"/>
      <c r="O92" s="83"/>
      <c r="P92" s="83"/>
      <c r="Q92" s="83"/>
      <c r="R92" s="83"/>
      <c r="S92" s="83"/>
      <c r="T92" s="83"/>
    </row>
    <row r="93" spans="1:20" s="45" customFormat="1" ht="51.6" hidden="1" customHeight="1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83"/>
      <c r="M93" s="83"/>
      <c r="N93" s="83"/>
      <c r="O93" s="83"/>
      <c r="P93" s="83"/>
      <c r="Q93" s="83"/>
      <c r="R93" s="83"/>
      <c r="S93" s="83"/>
      <c r="T93" s="83"/>
    </row>
    <row r="94" spans="1:20" s="45" customFormat="1" ht="60" hidden="1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83"/>
      <c r="M94" s="83"/>
      <c r="N94" s="83"/>
      <c r="O94" s="83"/>
      <c r="P94" s="83"/>
      <c r="Q94" s="83"/>
      <c r="R94" s="83"/>
      <c r="S94" s="83"/>
      <c r="T94" s="83"/>
    </row>
    <row r="95" spans="1:20" s="19" customFormat="1" ht="60" hidden="1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84"/>
      <c r="M95" s="84"/>
      <c r="N95" s="84"/>
      <c r="O95" s="84"/>
      <c r="P95" s="84"/>
      <c r="Q95" s="84"/>
      <c r="R95" s="84"/>
      <c r="S95" s="84"/>
      <c r="T95" s="84"/>
    </row>
    <row r="96" spans="1:20" s="19" customFormat="1" ht="49.15" hidden="1" customHeight="1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84"/>
      <c r="M96" s="84"/>
      <c r="N96" s="84"/>
      <c r="O96" s="84"/>
      <c r="P96" s="84"/>
      <c r="Q96" s="84"/>
      <c r="R96" s="84"/>
      <c r="S96" s="84"/>
      <c r="T96" s="84"/>
    </row>
    <row r="97" spans="1:20" s="19" customFormat="1" ht="47.25" hidden="1" customHeight="1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84"/>
      <c r="M97" s="84"/>
      <c r="N97" s="84"/>
      <c r="O97" s="84"/>
      <c r="P97" s="84"/>
      <c r="Q97" s="84"/>
      <c r="R97" s="84"/>
      <c r="S97" s="84"/>
      <c r="T97" s="84"/>
    </row>
    <row r="98" spans="1:20" s="19" customFormat="1" ht="60.6" hidden="1" customHeight="1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84"/>
      <c r="M98" s="84"/>
      <c r="N98" s="84"/>
      <c r="O98" s="84"/>
      <c r="P98" s="84"/>
      <c r="Q98" s="84"/>
      <c r="R98" s="84"/>
      <c r="S98" s="84"/>
      <c r="T98" s="84"/>
    </row>
    <row r="99" spans="1:20" s="19" customFormat="1" ht="60.6" hidden="1" customHeight="1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84"/>
      <c r="M99" s="84"/>
      <c r="N99" s="84"/>
      <c r="O99" s="84"/>
      <c r="P99" s="84"/>
      <c r="Q99" s="84"/>
      <c r="R99" s="84"/>
      <c r="S99" s="84"/>
      <c r="T99" s="84"/>
    </row>
    <row r="100" spans="1:20" s="19" customFormat="1" ht="60.6" hidden="1" customHeight="1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84"/>
      <c r="M100" s="84"/>
      <c r="N100" s="84"/>
      <c r="O100" s="84"/>
      <c r="P100" s="84"/>
      <c r="Q100" s="84"/>
      <c r="R100" s="84"/>
      <c r="S100" s="84"/>
      <c r="T100" s="84"/>
    </row>
    <row r="101" spans="1:20" s="19" customFormat="1" ht="48" hidden="1" customHeight="1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84"/>
      <c r="M101" s="84"/>
      <c r="N101" s="84"/>
      <c r="O101" s="84"/>
      <c r="P101" s="84"/>
      <c r="Q101" s="84"/>
      <c r="R101" s="84"/>
      <c r="S101" s="84"/>
      <c r="T101" s="84"/>
    </row>
    <row r="102" spans="1:20" s="19" customFormat="1" ht="48" hidden="1" customHeight="1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84"/>
      <c r="M102" s="84"/>
      <c r="N102" s="84"/>
      <c r="O102" s="84"/>
      <c r="P102" s="84"/>
      <c r="Q102" s="84"/>
      <c r="R102" s="84"/>
      <c r="S102" s="84"/>
      <c r="T102" s="84"/>
    </row>
    <row r="103" spans="1:20" s="45" customFormat="1" ht="73.150000000000006" hidden="1" customHeight="1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83"/>
      <c r="M103" s="83"/>
      <c r="N103" s="83"/>
      <c r="O103" s="83"/>
      <c r="P103" s="83"/>
      <c r="Q103" s="83"/>
      <c r="R103" s="83"/>
      <c r="S103" s="83"/>
      <c r="T103" s="83"/>
    </row>
    <row r="104" spans="1:20" s="45" customFormat="1" ht="84.6" hidden="1" customHeight="1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83"/>
      <c r="M104" s="83"/>
      <c r="N104" s="83"/>
      <c r="O104" s="83"/>
      <c r="P104" s="83"/>
      <c r="Q104" s="83"/>
      <c r="R104" s="83"/>
      <c r="S104" s="83"/>
      <c r="T104" s="83"/>
    </row>
    <row r="105" spans="1:20" s="45" customFormat="1" ht="61.15" hidden="1" customHeight="1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83"/>
      <c r="M105" s="83"/>
      <c r="N105" s="83"/>
      <c r="O105" s="83"/>
      <c r="P105" s="83"/>
      <c r="Q105" s="83"/>
      <c r="R105" s="83"/>
      <c r="S105" s="83"/>
      <c r="T105" s="83"/>
    </row>
    <row r="106" spans="1:20" s="45" customFormat="1" ht="27" hidden="1" customHeight="1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83"/>
      <c r="M106" s="83"/>
      <c r="N106" s="83"/>
      <c r="O106" s="83"/>
      <c r="P106" s="83"/>
      <c r="Q106" s="83"/>
      <c r="R106" s="83"/>
      <c r="S106" s="83"/>
      <c r="T106" s="83"/>
    </row>
    <row r="107" spans="1:20" s="45" customFormat="1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83"/>
      <c r="M107" s="83"/>
      <c r="N107" s="83"/>
      <c r="O107" s="83"/>
      <c r="P107" s="83"/>
      <c r="Q107" s="83"/>
      <c r="R107" s="83"/>
      <c r="S107" s="83"/>
      <c r="T107" s="83"/>
    </row>
    <row r="108" spans="1:20" s="45" customFormat="1" ht="43.5" hidden="1" customHeight="1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83"/>
      <c r="M108" s="83"/>
      <c r="N108" s="83"/>
      <c r="O108" s="83"/>
      <c r="P108" s="83"/>
      <c r="Q108" s="83"/>
      <c r="R108" s="83"/>
      <c r="S108" s="83"/>
      <c r="T108" s="83"/>
    </row>
    <row r="109" spans="1:20" s="45" customFormat="1" ht="75" hidden="1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83"/>
      <c r="M109" s="83"/>
      <c r="N109" s="83"/>
      <c r="O109" s="83"/>
      <c r="P109" s="83"/>
      <c r="Q109" s="83"/>
      <c r="R109" s="83"/>
      <c r="S109" s="83"/>
      <c r="T109" s="83"/>
    </row>
    <row r="110" spans="1:20" s="45" customFormat="1" ht="88.15" hidden="1" customHeight="1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83"/>
      <c r="M110" s="83"/>
      <c r="N110" s="83"/>
      <c r="O110" s="83"/>
      <c r="P110" s="83"/>
      <c r="Q110" s="83"/>
      <c r="R110" s="83"/>
      <c r="S110" s="83"/>
      <c r="T110" s="83"/>
    </row>
    <row r="111" spans="1:20" s="45" customFormat="1" ht="45" hidden="1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83"/>
      <c r="M111" s="83"/>
      <c r="N111" s="83"/>
      <c r="O111" s="83"/>
      <c r="P111" s="83"/>
      <c r="Q111" s="83"/>
      <c r="R111" s="83"/>
      <c r="S111" s="83"/>
      <c r="T111" s="83"/>
    </row>
    <row r="112" spans="1:20" s="45" customFormat="1" ht="30" hidden="1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83"/>
      <c r="M112" s="83"/>
      <c r="N112" s="83"/>
      <c r="O112" s="83"/>
      <c r="P112" s="83"/>
      <c r="Q112" s="83"/>
      <c r="R112" s="83"/>
      <c r="S112" s="83"/>
      <c r="T112" s="83"/>
    </row>
    <row r="113" spans="1:20" s="45" customFormat="1" ht="30" hidden="1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83"/>
      <c r="M113" s="83"/>
      <c r="N113" s="83"/>
      <c r="O113" s="83"/>
      <c r="P113" s="83"/>
      <c r="Q113" s="83"/>
      <c r="R113" s="83"/>
      <c r="S113" s="83"/>
      <c r="T113" s="83"/>
    </row>
    <row r="114" spans="1:20" s="45" customFormat="1" ht="60" hidden="1" customHeight="1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83"/>
      <c r="M114" s="83"/>
      <c r="N114" s="83"/>
      <c r="O114" s="83"/>
      <c r="P114" s="83"/>
      <c r="Q114" s="83"/>
      <c r="R114" s="83"/>
      <c r="S114" s="83"/>
      <c r="T114" s="83"/>
    </row>
    <row r="115" spans="1:20" s="45" customFormat="1" ht="89.25" hidden="1" customHeight="1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83"/>
      <c r="M115" s="83"/>
      <c r="N115" s="83"/>
      <c r="O115" s="83"/>
      <c r="P115" s="83"/>
      <c r="Q115" s="83"/>
      <c r="R115" s="83"/>
      <c r="S115" s="83"/>
      <c r="T115" s="83"/>
    </row>
    <row r="116" spans="1:20" s="45" customFormat="1" ht="75" hidden="1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83"/>
      <c r="M116" s="83"/>
      <c r="N116" s="83"/>
      <c r="O116" s="83"/>
      <c r="P116" s="83"/>
      <c r="Q116" s="83"/>
      <c r="R116" s="83"/>
      <c r="S116" s="83"/>
      <c r="T116" s="83"/>
    </row>
    <row r="117" spans="1:20" s="45" customFormat="1" ht="46.5" hidden="1" customHeight="1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83"/>
      <c r="M117" s="83"/>
      <c r="N117" s="83"/>
      <c r="O117" s="83"/>
      <c r="P117" s="83"/>
      <c r="Q117" s="83"/>
      <c r="R117" s="83"/>
      <c r="S117" s="83"/>
      <c r="T117" s="83"/>
    </row>
    <row r="118" spans="1:20" s="45" customFormat="1" ht="31.9" hidden="1" customHeight="1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83"/>
      <c r="M118" s="83"/>
      <c r="N118" s="83"/>
      <c r="O118" s="83"/>
      <c r="P118" s="83"/>
      <c r="Q118" s="83"/>
      <c r="R118" s="83"/>
      <c r="S118" s="83"/>
      <c r="T118" s="83"/>
    </row>
    <row r="119" spans="1:20" s="45" customFormat="1" ht="45" hidden="1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83"/>
      <c r="M119" s="83"/>
      <c r="N119" s="83"/>
      <c r="O119" s="83"/>
      <c r="P119" s="83"/>
      <c r="Q119" s="83"/>
      <c r="R119" s="83"/>
      <c r="S119" s="83"/>
      <c r="T119" s="83"/>
    </row>
    <row r="120" spans="1:20" s="45" customFormat="1" ht="47.45" hidden="1" customHeight="1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83"/>
      <c r="M120" s="83"/>
      <c r="N120" s="83"/>
      <c r="O120" s="83"/>
      <c r="P120" s="83"/>
      <c r="Q120" s="83"/>
      <c r="R120" s="83"/>
      <c r="S120" s="83"/>
      <c r="T120" s="83"/>
    </row>
    <row r="121" spans="1:20" s="45" customFormat="1" ht="30" hidden="1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83"/>
      <c r="M121" s="83"/>
      <c r="N121" s="83"/>
      <c r="O121" s="83"/>
      <c r="P121" s="83"/>
      <c r="Q121" s="83"/>
      <c r="R121" s="83"/>
      <c r="S121" s="83"/>
      <c r="T121" s="83"/>
    </row>
    <row r="122" spans="1:20" s="45" customFormat="1" ht="31.5" hidden="1" customHeight="1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83"/>
      <c r="M122" s="83"/>
      <c r="N122" s="83"/>
      <c r="O122" s="83"/>
      <c r="P122" s="83"/>
      <c r="Q122" s="83"/>
      <c r="R122" s="83"/>
      <c r="S122" s="83"/>
      <c r="T122" s="83"/>
    </row>
    <row r="123" spans="1:20" s="45" customFormat="1" ht="61.5" hidden="1" customHeight="1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83"/>
      <c r="M123" s="83"/>
      <c r="N123" s="83"/>
      <c r="O123" s="83"/>
      <c r="P123" s="83"/>
      <c r="Q123" s="83"/>
      <c r="R123" s="83"/>
      <c r="S123" s="83"/>
      <c r="T123" s="83"/>
    </row>
    <row r="124" spans="1:20" s="45" customFormat="1" ht="30" hidden="1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83"/>
      <c r="M124" s="83"/>
      <c r="N124" s="83"/>
      <c r="O124" s="83"/>
      <c r="P124" s="83"/>
      <c r="Q124" s="83"/>
      <c r="R124" s="83"/>
      <c r="S124" s="83"/>
      <c r="T124" s="83"/>
    </row>
    <row r="125" spans="1:20" s="45" customFormat="1" ht="61.15" hidden="1" customHeight="1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83"/>
      <c r="M125" s="83"/>
      <c r="N125" s="83"/>
      <c r="O125" s="83"/>
      <c r="P125" s="83"/>
      <c r="Q125" s="83"/>
      <c r="R125" s="83"/>
      <c r="S125" s="83"/>
      <c r="T125" s="83"/>
    </row>
    <row r="126" spans="1:20" s="45" customFormat="1" ht="48" hidden="1" customHeight="1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83"/>
      <c r="M126" s="83"/>
      <c r="N126" s="83"/>
      <c r="O126" s="83"/>
      <c r="P126" s="83"/>
      <c r="Q126" s="83"/>
      <c r="R126" s="83"/>
      <c r="S126" s="83"/>
      <c r="T126" s="83"/>
    </row>
    <row r="127" spans="1:20" s="45" customFormat="1" ht="33.75" hidden="1" customHeight="1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83"/>
      <c r="M127" s="83"/>
      <c r="N127" s="83"/>
      <c r="O127" s="83"/>
      <c r="P127" s="83"/>
      <c r="Q127" s="83"/>
      <c r="R127" s="83"/>
      <c r="S127" s="83"/>
      <c r="T127" s="83"/>
    </row>
    <row r="128" spans="1:20" s="45" customFormat="1" ht="23.45" hidden="1" customHeight="1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83"/>
      <c r="M128" s="83"/>
      <c r="N128" s="83"/>
      <c r="O128" s="83"/>
      <c r="P128" s="83"/>
      <c r="Q128" s="83"/>
      <c r="R128" s="83"/>
      <c r="S128" s="83"/>
      <c r="T128" s="83"/>
    </row>
    <row r="129" spans="1:20" s="45" customFormat="1" ht="31.5" hidden="1" customHeight="1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83"/>
      <c r="M129" s="83"/>
      <c r="N129" s="83"/>
      <c r="O129" s="83"/>
      <c r="P129" s="83"/>
      <c r="Q129" s="83"/>
      <c r="R129" s="83"/>
      <c r="S129" s="83"/>
      <c r="T129" s="83"/>
    </row>
    <row r="130" spans="1:20" s="45" customFormat="1" ht="60.75" hidden="1" customHeight="1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83"/>
      <c r="M130" s="83"/>
      <c r="N130" s="83"/>
      <c r="O130" s="83"/>
      <c r="P130" s="83"/>
      <c r="Q130" s="83"/>
      <c r="R130" s="83"/>
      <c r="S130" s="83"/>
      <c r="T130" s="83"/>
    </row>
    <row r="131" spans="1:20" s="45" customFormat="1" ht="54.6" hidden="1" customHeight="1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83"/>
      <c r="M131" s="83"/>
      <c r="N131" s="83"/>
      <c r="O131" s="83"/>
      <c r="P131" s="83"/>
      <c r="Q131" s="83"/>
      <c r="R131" s="83"/>
      <c r="S131" s="83"/>
      <c r="T131" s="83"/>
    </row>
    <row r="132" spans="1:20" s="45" customFormat="1" ht="44.45" hidden="1" customHeight="1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83"/>
      <c r="M132" s="83"/>
      <c r="N132" s="83"/>
      <c r="O132" s="83"/>
      <c r="P132" s="83"/>
      <c r="Q132" s="83"/>
      <c r="R132" s="83"/>
      <c r="S132" s="83"/>
      <c r="T132" s="83"/>
    </row>
    <row r="133" spans="1:20" s="45" customFormat="1" ht="49.15" hidden="1" customHeight="1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83"/>
      <c r="M133" s="83"/>
      <c r="N133" s="83"/>
      <c r="O133" s="83"/>
      <c r="P133" s="83"/>
      <c r="Q133" s="83"/>
      <c r="R133" s="83"/>
      <c r="S133" s="83"/>
      <c r="T133" s="83"/>
    </row>
    <row r="134" spans="1:20" s="45" customFormat="1" ht="47.25" hidden="1" customHeight="1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83"/>
      <c r="M134" s="83"/>
      <c r="N134" s="83"/>
      <c r="O134" s="83"/>
      <c r="P134" s="83"/>
      <c r="Q134" s="83"/>
      <c r="R134" s="83"/>
      <c r="S134" s="83"/>
      <c r="T134" s="83"/>
    </row>
    <row r="135" spans="1:20" s="45" customFormat="1" ht="30" hidden="1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83"/>
      <c r="M135" s="83"/>
      <c r="N135" s="83"/>
      <c r="O135" s="83"/>
      <c r="P135" s="83"/>
      <c r="Q135" s="83"/>
      <c r="R135" s="83"/>
      <c r="S135" s="83"/>
      <c r="T135" s="83"/>
    </row>
    <row r="136" spans="1:20" s="45" customFormat="1" ht="45" hidden="1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83"/>
      <c r="M136" s="83"/>
      <c r="N136" s="83"/>
      <c r="O136" s="83"/>
      <c r="P136" s="83"/>
      <c r="Q136" s="83"/>
      <c r="R136" s="83"/>
      <c r="S136" s="83"/>
      <c r="T136" s="83"/>
    </row>
    <row r="137" spans="1:20" s="45" customFormat="1" ht="50.45" hidden="1" customHeight="1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83"/>
      <c r="M137" s="83"/>
      <c r="N137" s="83"/>
      <c r="O137" s="83"/>
      <c r="P137" s="83"/>
      <c r="Q137" s="83"/>
      <c r="R137" s="83"/>
      <c r="S137" s="83"/>
      <c r="T137" s="83"/>
    </row>
    <row r="138" spans="1:20" s="45" customFormat="1" ht="30" hidden="1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83"/>
      <c r="M138" s="83"/>
      <c r="N138" s="83"/>
      <c r="O138" s="83"/>
      <c r="P138" s="83"/>
      <c r="Q138" s="83"/>
      <c r="R138" s="83"/>
      <c r="S138" s="83"/>
      <c r="T138" s="83"/>
    </row>
    <row r="139" spans="1:20" s="45" customFormat="1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83"/>
      <c r="M139" s="83"/>
      <c r="N139" s="83"/>
      <c r="O139" s="83"/>
      <c r="P139" s="83"/>
      <c r="Q139" s="83"/>
      <c r="R139" s="83"/>
      <c r="S139" s="83"/>
      <c r="T139" s="83"/>
    </row>
    <row r="140" spans="1:20" s="45" customFormat="1" ht="73.5" hidden="1" customHeight="1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83"/>
      <c r="M140" s="83"/>
      <c r="N140" s="83"/>
      <c r="O140" s="83"/>
      <c r="P140" s="83"/>
      <c r="Q140" s="83"/>
      <c r="R140" s="83"/>
      <c r="S140" s="83"/>
      <c r="T140" s="83"/>
    </row>
    <row r="141" spans="1:20" s="45" customFormat="1" hidden="1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83"/>
      <c r="M141" s="83"/>
      <c r="N141" s="83"/>
      <c r="O141" s="83"/>
      <c r="P141" s="83"/>
      <c r="Q141" s="83"/>
      <c r="R141" s="83"/>
      <c r="S141" s="83"/>
      <c r="T141" s="83"/>
    </row>
    <row r="142" spans="1:20" s="45" customFormat="1" ht="13.15" customHeight="1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83"/>
      <c r="M142" s="83"/>
      <c r="N142" s="83"/>
      <c r="O142" s="83"/>
      <c r="P142" s="83"/>
      <c r="Q142" s="83"/>
      <c r="R142" s="83"/>
      <c r="S142" s="83"/>
      <c r="T142" s="83"/>
    </row>
    <row r="143" spans="1:20" s="45" customFormat="1" ht="45" customHeight="1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83"/>
      <c r="M143" s="83"/>
      <c r="N143" s="83"/>
      <c r="O143" s="83"/>
      <c r="P143" s="83"/>
      <c r="Q143" s="83"/>
      <c r="R143" s="83"/>
      <c r="S143" s="83"/>
      <c r="T143" s="83"/>
    </row>
    <row r="144" spans="1:20" s="24" customFormat="1" ht="28.5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8"/>
      <c r="M144" s="78"/>
      <c r="N144" s="78"/>
      <c r="O144" s="78"/>
      <c r="P144" s="78"/>
      <c r="Q144" s="78"/>
      <c r="R144" s="78"/>
      <c r="S144" s="78"/>
      <c r="T144" s="78"/>
    </row>
    <row r="145" spans="1:20" s="24" customFormat="1" ht="14.25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8"/>
      <c r="M145" s="78"/>
      <c r="N145" s="78"/>
      <c r="O145" s="78"/>
      <c r="P145" s="78"/>
      <c r="Q145" s="78"/>
      <c r="R145" s="78"/>
      <c r="S145" s="78"/>
      <c r="T145" s="78"/>
    </row>
    <row r="146" spans="1:20" s="51" customFormat="1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Отчет о совместимости</vt:lpstr>
      <vt:lpstr>2012 год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2015-04-22T05:04:23Z</cp:lastPrinted>
  <dcterms:created xsi:type="dcterms:W3CDTF">1996-10-08T23:32:33Z</dcterms:created>
  <dcterms:modified xsi:type="dcterms:W3CDTF">2015-04-22T05:05:02Z</dcterms:modified>
</cp:coreProperties>
</file>