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932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Print_Titles" localSheetId="0">программы!$7:$8</definedName>
  </definedNames>
  <calcPr calcId="125725"/>
</workbook>
</file>

<file path=xl/calcChain.xml><?xml version="1.0" encoding="utf-8"?>
<calcChain xmlns="http://schemas.openxmlformats.org/spreadsheetml/2006/main">
  <c r="D98" i="4"/>
  <c r="D97"/>
  <c r="D47"/>
  <c r="D39"/>
  <c r="D41"/>
  <c r="D19"/>
  <c r="D17"/>
  <c r="G17" s="1"/>
  <c r="D11"/>
  <c r="G11" s="1"/>
  <c r="D110"/>
  <c r="D87"/>
  <c r="D85"/>
  <c r="D84"/>
  <c r="D83"/>
  <c r="D81"/>
  <c r="D61"/>
  <c r="D60"/>
  <c r="G60" s="1"/>
  <c r="D57"/>
  <c r="D51"/>
  <c r="D49"/>
  <c r="D36"/>
  <c r="D35"/>
  <c r="D32"/>
  <c r="D26"/>
  <c r="D23"/>
  <c r="D13"/>
  <c r="G13" s="1"/>
  <c r="D12"/>
  <c r="G12"/>
  <c r="G15"/>
  <c r="G19"/>
  <c r="G21"/>
  <c r="G23"/>
  <c r="G26"/>
  <c r="G27"/>
  <c r="G29"/>
  <c r="G32"/>
  <c r="G33"/>
  <c r="G35"/>
  <c r="G36"/>
  <c r="G39"/>
  <c r="G41"/>
  <c r="G42"/>
  <c r="G44"/>
  <c r="G47"/>
  <c r="G48"/>
  <c r="G51"/>
  <c r="G53"/>
  <c r="G54"/>
  <c r="G56"/>
  <c r="G57"/>
  <c r="G58"/>
  <c r="G59"/>
  <c r="G61"/>
  <c r="G63"/>
  <c r="G66"/>
  <c r="G67"/>
  <c r="G69"/>
  <c r="G70"/>
  <c r="G71"/>
  <c r="G73"/>
  <c r="G74"/>
  <c r="G75"/>
  <c r="G76"/>
  <c r="G79"/>
  <c r="G81"/>
  <c r="G82"/>
  <c r="G83"/>
  <c r="G84"/>
  <c r="G85"/>
  <c r="G86"/>
  <c r="G87"/>
  <c r="G90"/>
  <c r="G92"/>
  <c r="G95"/>
  <c r="G97"/>
  <c r="G98"/>
  <c r="G101"/>
  <c r="G103"/>
  <c r="G105"/>
  <c r="G107"/>
  <c r="G108"/>
  <c r="G110"/>
  <c r="G111"/>
  <c r="G112"/>
  <c r="G114"/>
  <c r="G115"/>
  <c r="E11"/>
  <c r="E12"/>
  <c r="E13"/>
  <c r="E15"/>
  <c r="E19"/>
  <c r="E21"/>
  <c r="E23"/>
  <c r="E26"/>
  <c r="E27"/>
  <c r="E29"/>
  <c r="E32"/>
  <c r="E33"/>
  <c r="E35"/>
  <c r="E36"/>
  <c r="E39"/>
  <c r="E41"/>
  <c r="E42"/>
  <c r="E44"/>
  <c r="E47"/>
  <c r="E48"/>
  <c r="E51"/>
  <c r="E53"/>
  <c r="E54"/>
  <c r="E56"/>
  <c r="E57"/>
  <c r="E58"/>
  <c r="E59"/>
  <c r="E61"/>
  <c r="E63"/>
  <c r="E66"/>
  <c r="E67"/>
  <c r="E69"/>
  <c r="E70"/>
  <c r="E71"/>
  <c r="E73"/>
  <c r="E74"/>
  <c r="E75"/>
  <c r="E76"/>
  <c r="E79"/>
  <c r="E81"/>
  <c r="E82"/>
  <c r="E83"/>
  <c r="E84"/>
  <c r="E85"/>
  <c r="E86"/>
  <c r="E87"/>
  <c r="E90"/>
  <c r="E92"/>
  <c r="E95"/>
  <c r="E97"/>
  <c r="E98"/>
  <c r="E101"/>
  <c r="E103"/>
  <c r="E105"/>
  <c r="E107"/>
  <c r="E108"/>
  <c r="E110"/>
  <c r="E111"/>
  <c r="E112"/>
  <c r="E114"/>
  <c r="E115"/>
  <c r="H11"/>
  <c r="H12"/>
  <c r="H13"/>
  <c r="H15"/>
  <c r="H19"/>
  <c r="H21"/>
  <c r="H23"/>
  <c r="H26"/>
  <c r="H27"/>
  <c r="H29"/>
  <c r="H32"/>
  <c r="H33"/>
  <c r="H35"/>
  <c r="H36"/>
  <c r="H39"/>
  <c r="H41"/>
  <c r="H42"/>
  <c r="H44"/>
  <c r="H47"/>
  <c r="H48"/>
  <c r="H51"/>
  <c r="H53"/>
  <c r="H54"/>
  <c r="H56"/>
  <c r="H57"/>
  <c r="H58"/>
  <c r="H59"/>
  <c r="H61"/>
  <c r="H63"/>
  <c r="H66"/>
  <c r="H67"/>
  <c r="H69"/>
  <c r="H70"/>
  <c r="H71"/>
  <c r="H73"/>
  <c r="H74"/>
  <c r="H75"/>
  <c r="H76"/>
  <c r="H79"/>
  <c r="H81"/>
  <c r="H82"/>
  <c r="H83"/>
  <c r="H84"/>
  <c r="H85"/>
  <c r="H86"/>
  <c r="H87"/>
  <c r="H90"/>
  <c r="H92"/>
  <c r="H95"/>
  <c r="H97"/>
  <c r="H98"/>
  <c r="H101"/>
  <c r="H105"/>
  <c r="H107"/>
  <c r="H108"/>
  <c r="H110"/>
  <c r="H111"/>
  <c r="H112"/>
  <c r="H114"/>
  <c r="H115"/>
  <c r="F25"/>
  <c r="D25"/>
  <c r="C113"/>
  <c r="D113"/>
  <c r="C109"/>
  <c r="D109"/>
  <c r="C106"/>
  <c r="D106"/>
  <c r="C22"/>
  <c r="D22"/>
  <c r="E22" s="1"/>
  <c r="C104"/>
  <c r="D104"/>
  <c r="E104" s="1"/>
  <c r="C102"/>
  <c r="D102"/>
  <c r="E102" s="1"/>
  <c r="C100"/>
  <c r="D100"/>
  <c r="E100" s="1"/>
  <c r="C94"/>
  <c r="D94"/>
  <c r="E94" s="1"/>
  <c r="C96"/>
  <c r="D96"/>
  <c r="E96" s="1"/>
  <c r="C72"/>
  <c r="D72"/>
  <c r="E72" s="1"/>
  <c r="C68"/>
  <c r="D68"/>
  <c r="E68" s="1"/>
  <c r="C65"/>
  <c r="C64" s="1"/>
  <c r="D65"/>
  <c r="E65" s="1"/>
  <c r="C62"/>
  <c r="D62"/>
  <c r="E62" s="1"/>
  <c r="C55"/>
  <c r="D55"/>
  <c r="E55" s="1"/>
  <c r="C52"/>
  <c r="D52"/>
  <c r="E52" s="1"/>
  <c r="C49"/>
  <c r="E49" s="1"/>
  <c r="C46"/>
  <c r="C45" s="1"/>
  <c r="D46"/>
  <c r="C38"/>
  <c r="D38"/>
  <c r="F38"/>
  <c r="G38" s="1"/>
  <c r="F113"/>
  <c r="H113" s="1"/>
  <c r="F109"/>
  <c r="G109" s="1"/>
  <c r="F106"/>
  <c r="F104"/>
  <c r="H104" s="1"/>
  <c r="F102"/>
  <c r="F100"/>
  <c r="H100" s="1"/>
  <c r="C91"/>
  <c r="D91"/>
  <c r="E91" s="1"/>
  <c r="C89"/>
  <c r="C88" s="1"/>
  <c r="D89"/>
  <c r="D88" s="1"/>
  <c r="E88" s="1"/>
  <c r="F96"/>
  <c r="F94"/>
  <c r="G94" s="1"/>
  <c r="F91"/>
  <c r="F89"/>
  <c r="H89" s="1"/>
  <c r="C80"/>
  <c r="D80"/>
  <c r="E80" s="1"/>
  <c r="F80"/>
  <c r="C78"/>
  <c r="C77" s="1"/>
  <c r="D78"/>
  <c r="F78"/>
  <c r="H78" s="1"/>
  <c r="F72"/>
  <c r="H72" s="1"/>
  <c r="F68"/>
  <c r="H68" s="1"/>
  <c r="F65"/>
  <c r="H65" s="1"/>
  <c r="F62"/>
  <c r="G62" s="1"/>
  <c r="F55"/>
  <c r="F52"/>
  <c r="G52" s="1"/>
  <c r="F49"/>
  <c r="G49" s="1"/>
  <c r="F46"/>
  <c r="C43"/>
  <c r="D43"/>
  <c r="E43" s="1"/>
  <c r="F43"/>
  <c r="C40"/>
  <c r="D40"/>
  <c r="F40"/>
  <c r="F37" s="1"/>
  <c r="C34"/>
  <c r="D34"/>
  <c r="E34" s="1"/>
  <c r="F34"/>
  <c r="C31"/>
  <c r="C30" s="1"/>
  <c r="D31"/>
  <c r="F31"/>
  <c r="C28"/>
  <c r="D28"/>
  <c r="D24" s="1"/>
  <c r="F28"/>
  <c r="C25"/>
  <c r="C24" s="1"/>
  <c r="F22"/>
  <c r="H22" s="1"/>
  <c r="C20"/>
  <c r="D20"/>
  <c r="F20"/>
  <c r="C18"/>
  <c r="D18"/>
  <c r="E18" s="1"/>
  <c r="F18"/>
  <c r="C16"/>
  <c r="D16"/>
  <c r="F16"/>
  <c r="C14"/>
  <c r="D14"/>
  <c r="E14" s="1"/>
  <c r="F14"/>
  <c r="C10"/>
  <c r="C9" s="1"/>
  <c r="D10"/>
  <c r="F10"/>
  <c r="E25" l="1"/>
  <c r="E60"/>
  <c r="E31"/>
  <c r="G91"/>
  <c r="E38"/>
  <c r="E46"/>
  <c r="H46"/>
  <c r="G16"/>
  <c r="H17"/>
  <c r="E17"/>
  <c r="G106"/>
  <c r="G96"/>
  <c r="H55"/>
  <c r="G34"/>
  <c r="H31"/>
  <c r="G25"/>
  <c r="H20"/>
  <c r="H10"/>
  <c r="E24"/>
  <c r="E10"/>
  <c r="G14"/>
  <c r="E16"/>
  <c r="G18"/>
  <c r="E20"/>
  <c r="G28"/>
  <c r="E40"/>
  <c r="G43"/>
  <c r="E78"/>
  <c r="G80"/>
  <c r="E106"/>
  <c r="E109"/>
  <c r="E113"/>
  <c r="E89"/>
  <c r="G104"/>
  <c r="G102"/>
  <c r="G100"/>
  <c r="G78"/>
  <c r="G72"/>
  <c r="G68"/>
  <c r="G55"/>
  <c r="G46"/>
  <c r="G40"/>
  <c r="G22"/>
  <c r="G20"/>
  <c r="G10"/>
  <c r="E28"/>
  <c r="G113"/>
  <c r="G89"/>
  <c r="G65"/>
  <c r="G31"/>
  <c r="H14"/>
  <c r="H18"/>
  <c r="H28"/>
  <c r="H34"/>
  <c r="H43"/>
  <c r="D77"/>
  <c r="E77" s="1"/>
  <c r="H80"/>
  <c r="H91"/>
  <c r="H25"/>
  <c r="C37"/>
  <c r="C93"/>
  <c r="C99"/>
  <c r="D99"/>
  <c r="H109"/>
  <c r="H106"/>
  <c r="H96"/>
  <c r="H94"/>
  <c r="H62"/>
  <c r="H52"/>
  <c r="H49"/>
  <c r="H40"/>
  <c r="H38"/>
  <c r="H16"/>
  <c r="F77"/>
  <c r="G77" s="1"/>
  <c r="F64"/>
  <c r="F45"/>
  <c r="F30"/>
  <c r="F24"/>
  <c r="G24" s="1"/>
  <c r="F9"/>
  <c r="D93"/>
  <c r="E93" s="1"/>
  <c r="D64"/>
  <c r="E64" s="1"/>
  <c r="D45"/>
  <c r="E45" s="1"/>
  <c r="D37"/>
  <c r="D30"/>
  <c r="E30" s="1"/>
  <c r="D9"/>
  <c r="F99"/>
  <c r="F93"/>
  <c r="F88"/>
  <c r="G88" s="1"/>
  <c r="G9" l="1"/>
  <c r="H9"/>
  <c r="G99"/>
  <c r="G93"/>
  <c r="E9"/>
  <c r="H37"/>
  <c r="E37"/>
  <c r="G30"/>
  <c r="G64"/>
  <c r="E99"/>
  <c r="G37"/>
  <c r="G45"/>
  <c r="C116"/>
  <c r="H99"/>
  <c r="H24"/>
  <c r="H88"/>
  <c r="H93"/>
  <c r="H30"/>
  <c r="H45"/>
  <c r="H64"/>
  <c r="H77"/>
  <c r="F116"/>
  <c r="D116"/>
  <c r="E116" l="1"/>
  <c r="G116"/>
  <c r="H116"/>
</calcChain>
</file>

<file path=xl/sharedStrings.xml><?xml version="1.0" encoding="utf-8"?>
<sst xmlns="http://schemas.openxmlformats.org/spreadsheetml/2006/main" count="162" uniqueCount="105">
  <si>
    <t>ЦСР</t>
  </si>
  <si>
    <t>Первоначальный план на 2014 год, руб.</t>
  </si>
  <si>
    <t>Исполнено, руб.</t>
  </si>
  <si>
    <t>Муниципальная программа города Нефтеюганска "Управление муниципальным имуществом города Нефтеюганска на 2014-2020 годы"</t>
  </si>
  <si>
    <t>22 0 0000</t>
  </si>
  <si>
    <t>Департамент имущественных и земельных отношений администрации города Нефтеюганска</t>
  </si>
  <si>
    <t>Департамент градостроительства администрации города Нефтеюганска</t>
  </si>
  <si>
    <t>Муниципальная программа города Нефтеюганска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</t>
  </si>
  <si>
    <t>13 0 0000</t>
  </si>
  <si>
    <t>Подпрограмма "Профилактика правонарушений"</t>
  </si>
  <si>
    <t>13 1 0000</t>
  </si>
  <si>
    <t>администрация города Нефтеюганска</t>
  </si>
  <si>
    <t>Департамент жилищно-коммунального хозяйства администрации города Нефтеюганска</t>
  </si>
  <si>
    <t>Подпрограмма "Безопасность дорожного движения"</t>
  </si>
  <si>
    <t>13 2 0000</t>
  </si>
  <si>
    <t>Подпрограмма "Пропаганда здорового образа жизни (профилактика наркомании, токсикомании и алкоголизма)"</t>
  </si>
  <si>
    <t>13 3 0000</t>
  </si>
  <si>
    <t>Департамент образования и молодежной политики администрации города Нефтеюганска</t>
  </si>
  <si>
    <t>Комитет культуры администрации города Нефтеюганска</t>
  </si>
  <si>
    <t>Комитет физической культуры и спорта администрации города Нефтеюганска</t>
  </si>
  <si>
    <t>Муниципальная программа города Нефтеюганска  "Профилактика экстремизма, гармонизация межэтнических и межкультурных отношений в городе Нефтеюганске на 2014-2020 годы"</t>
  </si>
  <si>
    <t>23 0 0000</t>
  </si>
  <si>
    <t>19 0 0000</t>
  </si>
  <si>
    <t>Подпрограмма "Организация бюджетного процесса в городе Нефтеюганске"</t>
  </si>
  <si>
    <t>19 1 0000</t>
  </si>
  <si>
    <t>Департамент финансов администрации города Нефтеюганска</t>
  </si>
  <si>
    <t>Подпрограмма "Управление муниципальным долгом города Нефтеюганска"</t>
  </si>
  <si>
    <t>19 2 0000</t>
  </si>
  <si>
    <t>Подпрограмма "Развитие информационной системы управления муниципальными финансами города Нефтеюганска"</t>
  </si>
  <si>
    <t>19 3 0000</t>
  </si>
  <si>
    <t>Муниципальная программа города Нефтеюганска "Доступная среда в городе Нефтеюганске на 2014-2020 годы"</t>
  </si>
  <si>
    <t>04 0 0000</t>
  </si>
  <si>
    <t>16 0 0000</t>
  </si>
  <si>
    <t>Подпрограмма "Совершенствование муниципального управления"</t>
  </si>
  <si>
    <t>16 1 0000</t>
  </si>
  <si>
    <t>Подпрограмма "Развитие малого  и среднего предпринимательства"</t>
  </si>
  <si>
    <t>16 7 0000</t>
  </si>
  <si>
    <t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</si>
  <si>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14 0 0000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</si>
  <si>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</si>
  <si>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14 1 0000</t>
  </si>
  <si>
    <t>Подпрограмма "Обеспечение первичных мер пожарной безопасности в городе Нефтеюганске"</t>
  </si>
  <si>
    <t>14 3 0000</t>
  </si>
  <si>
    <t>Муниципальная программа города Нефтеюганска "Обеспечение доступным и комфортным жильем жителей города Нефтеюганска в 2014-2020 годах"</t>
  </si>
  <si>
    <t>11 0 0000</t>
  </si>
  <si>
    <t>Подпрограмма "Содействие развитию градостроительной деятельности"</t>
  </si>
  <si>
    <t>11 2 0000</t>
  </si>
  <si>
    <t>Подпрограмма "Содействие развитию жилищного строительства на 2014-2020 годы"</t>
  </si>
  <si>
    <t>11 3 0000</t>
  </si>
  <si>
    <t xml:space="preserve">Подпрограмма "Обеспечение мерами муниципальной поддержки по улучшению жилищных условий отдельных категорий граждан на 2014-2020 годы" </t>
  </si>
  <si>
    <t>11 6 0000</t>
  </si>
  <si>
    <t>Муниципальная программа города Нефтеюганска "Развитие физической культуры и спорта в городе Нефтеюганске на 2014-2020 годы"</t>
  </si>
  <si>
    <t>06 0 0000</t>
  </si>
  <si>
    <t>06 1 0000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</si>
  <si>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</si>
  <si>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06 3 0000</t>
  </si>
  <si>
    <t>Муниципальная программа города Нефтеюганска "Поддержка социально ориентированных некоммерческих организаций, осуществляющих деятельность в городе Нефтеюганске, на 2014-2020 годы"</t>
  </si>
  <si>
    <t>25 0 0000</t>
  </si>
  <si>
    <t>Муниципальная программа города Нефтеюганска "Развитие образования и молодежной политики в городе Нефтеюганске на 2014-2020 годы"</t>
  </si>
  <si>
    <t>02 0 0000</t>
  </si>
  <si>
    <t>Подпрограмма "Развитие дошкольного, общего и дополнительного образования"</t>
  </si>
  <si>
    <t>02 1 0000</t>
  </si>
  <si>
    <t>Подпрограмма "Совершенствование системы оценки качества образования и информационной прозрачности системы образования"</t>
  </si>
  <si>
    <t>02 2 0000</t>
  </si>
  <si>
    <t>Подпрограмма "Отдых и оздоровление детей"</t>
  </si>
  <si>
    <t>02 3 0000</t>
  </si>
  <si>
    <t>Подпрограмма "Молодежь Нефтеюганска"</t>
  </si>
  <si>
    <t>02 4 0000</t>
  </si>
  <si>
    <t>Подпрограмма "Организация деятельности в сфере образования и молодежной политики"</t>
  </si>
  <si>
    <t>02 5 0000</t>
  </si>
  <si>
    <t>Муниципальная программа города Нефтеюганска "Развитие транспортной системы в городе Нефтеюганске на 2014-2020 годы"</t>
  </si>
  <si>
    <t>18 0 0000</t>
  </si>
  <si>
    <t>Подпрограмма "Транспорт"</t>
  </si>
  <si>
    <t>18 2 0000</t>
  </si>
  <si>
    <t>Подпрограмма "Автомобильные дороги"</t>
  </si>
  <si>
    <t>18 6 0000</t>
  </si>
  <si>
    <t>Муниципальная программа города Нефтеюганска "Развитие жилищно-коммунального комплекса в городе Нефтеюганске в 2014-2020 годах"</t>
  </si>
  <si>
    <t>12 0 0000</t>
  </si>
  <si>
    <t>Подпрограмма "Создание условий для обеспечения качественными коммунальными услугами"</t>
  </si>
  <si>
    <t>12 1 0000</t>
  </si>
  <si>
    <t>Подпрограмма "Создание условий для обеспечения доступности и повышения качества жилищных услуг"</t>
  </si>
  <si>
    <t>12 2 0000</t>
  </si>
  <si>
    <t>Подпрограмма "Повышение уровня благоустроенности города"</t>
  </si>
  <si>
    <t>12 3 0000</t>
  </si>
  <si>
    <t>Подпрограмма "Повышение энергоэффективности в отраслях экономики"</t>
  </si>
  <si>
    <t>12 6 0000</t>
  </si>
  <si>
    <t>Подпрограмма "Обеспечение реализации муниципальной программы"</t>
  </si>
  <si>
    <t>12 7 0000</t>
  </si>
  <si>
    <t>Муниципальная программа города Нефтеюганска "Развитие сферы культуры города Нефтеюганска на 2014-2020 годы"</t>
  </si>
  <si>
    <t>05 0 0000</t>
  </si>
  <si>
    <t>Подпрограмма "Обеспечение прав граждан на доступ к культурным ценностям и информации"</t>
  </si>
  <si>
    <t>05 1 0000</t>
  </si>
  <si>
    <t>05 4 0000</t>
  </si>
  <si>
    <t>Муниципальная программа "Социально-экономическое развитие города Нефтеюганска на 2014-2020 годы"</t>
  </si>
  <si>
    <t>Муниципальная программа "Управление муниципальными финансами в городе Нефтеюганске в 2014-2020 годах"</t>
  </si>
  <si>
    <t>Итого по муниципальным программам</t>
  </si>
  <si>
    <t>Подпрограмма "Развитие системы массовой физической культуры, подготовки спортивного резерва  и спорта высших достижений"</t>
  </si>
  <si>
    <t>% испол. бюджетн. росписи</t>
  </si>
  <si>
    <t>Наименование</t>
  </si>
  <si>
    <t>Изменение плана (гр. 3-гр.2), руб.</t>
  </si>
  <si>
    <t>Отклонение (гр.5-гр.3), руб.</t>
  </si>
  <si>
    <t>Приложение № 7</t>
  </si>
  <si>
    <t>к заключению Счетной палаты</t>
  </si>
  <si>
    <t>Исполнение по муниципальным программам за 2014 год</t>
  </si>
  <si>
    <t>Бюджетная роспись                          на 2014 год, руб.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</si>
</sst>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(* #,##0.00_);_(* \-#,##0.00;_(* &quot;&quot;??_);_(@_)"/>
  </numFmts>
  <fonts count="1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</cellStyleXfs>
  <cellXfs count="57">
    <xf numFmtId="0" fontId="0" fillId="0" borderId="0" xfId="0"/>
    <xf numFmtId="0" fontId="8" fillId="0" borderId="0" xfId="2" applyNumberFormat="1" applyFont="1" applyFill="1" applyAlignment="1" applyProtection="1">
      <alignment horizontal="center" vertical="center" wrapText="1"/>
    </xf>
    <xf numFmtId="0" fontId="8" fillId="0" borderId="0" xfId="2" applyNumberFormat="1" applyFont="1" applyFill="1" applyAlignment="1" applyProtection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4" fontId="8" fillId="0" borderId="1" xfId="4" applyNumberFormat="1" applyFont="1" applyFill="1" applyBorder="1" applyAlignment="1">
      <alignment horizontal="center" vertical="center" wrapText="1"/>
    </xf>
    <xf numFmtId="43" fontId="8" fillId="0" borderId="1" xfId="3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vertical="center"/>
    </xf>
    <xf numFmtId="0" fontId="8" fillId="0" borderId="0" xfId="2" applyFont="1" applyFill="1" applyAlignment="1">
      <alignment horizontal="center"/>
    </xf>
    <xf numFmtId="0" fontId="8" fillId="0" borderId="0" xfId="5" applyNumberFormat="1" applyFont="1" applyFill="1"/>
    <xf numFmtId="0" fontId="8" fillId="0" borderId="0" xfId="5" applyFont="1" applyFill="1"/>
    <xf numFmtId="164" fontId="8" fillId="0" borderId="0" xfId="5" applyNumberFormat="1" applyFont="1" applyFill="1"/>
    <xf numFmtId="164" fontId="8" fillId="0" borderId="0" xfId="2" applyNumberFormat="1" applyFont="1" applyFill="1" applyAlignment="1">
      <alignment horizontal="left"/>
    </xf>
    <xf numFmtId="164" fontId="7" fillId="0" borderId="0" xfId="0" applyNumberFormat="1" applyFont="1" applyFill="1" applyAlignment="1"/>
    <xf numFmtId="0" fontId="1" fillId="0" borderId="0" xfId="5" applyFont="1" applyFill="1"/>
    <xf numFmtId="0" fontId="8" fillId="0" borderId="0" xfId="2" applyFont="1" applyFill="1" applyAlignment="1"/>
    <xf numFmtId="164" fontId="8" fillId="0" borderId="0" xfId="2" applyNumberFormat="1" applyFont="1" applyFill="1" applyAlignment="1" applyProtection="1">
      <alignment horizontal="left"/>
      <protection hidden="1"/>
    </xf>
    <xf numFmtId="164" fontId="7" fillId="0" borderId="0" xfId="0" applyNumberFormat="1" applyFont="1" applyFill="1" applyAlignment="1">
      <alignment horizontal="left"/>
    </xf>
    <xf numFmtId="0" fontId="8" fillId="0" borderId="0" xfId="2" applyNumberFormat="1" applyFont="1" applyFill="1" applyAlignment="1" applyProtection="1">
      <protection hidden="1"/>
    </xf>
    <xf numFmtId="0" fontId="8" fillId="0" borderId="0" xfId="0" applyFont="1" applyFill="1" applyAlignment="1">
      <alignment horizontal="right"/>
    </xf>
    <xf numFmtId="0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64" fontId="8" fillId="0" borderId="0" xfId="5" applyNumberFormat="1" applyFont="1" applyFill="1" applyAlignment="1"/>
    <xf numFmtId="0" fontId="1" fillId="0" borderId="0" xfId="5" applyFont="1" applyFill="1" applyProtection="1"/>
    <xf numFmtId="0" fontId="6" fillId="0" borderId="0" xfId="2" applyNumberFormat="1" applyFont="1" applyFill="1" applyAlignment="1" applyProtection="1">
      <alignment horizontal="center" vertical="center" wrapText="1"/>
      <protection locked="0"/>
    </xf>
    <xf numFmtId="0" fontId="7" fillId="0" borderId="0" xfId="0" applyFont="1" applyFill="1" applyAlignment="1"/>
    <xf numFmtId="0" fontId="7" fillId="0" borderId="0" xfId="0" applyFont="1" applyFill="1"/>
    <xf numFmtId="0" fontId="4" fillId="0" borderId="0" xfId="0" applyFont="1" applyFill="1"/>
    <xf numFmtId="4" fontId="8" fillId="0" borderId="1" xfId="3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43" fontId="8" fillId="0" borderId="1" xfId="0" applyNumberFormat="1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39" fontId="8" fillId="0" borderId="1" xfId="0" applyNumberFormat="1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vertical="center" shrinkToFit="1"/>
    </xf>
    <xf numFmtId="39" fontId="6" fillId="0" borderId="1" xfId="0" applyNumberFormat="1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 wrapText="1"/>
    </xf>
    <xf numFmtId="0" fontId="11" fillId="0" borderId="0" xfId="0" applyFont="1" applyFill="1"/>
  </cellXfs>
  <cellStyles count="6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  <cellStyle name="Обычный_целевые программы на 2009 год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6"/>
  <sheetViews>
    <sheetView tabSelected="1" zoomScale="80" zoomScaleNormal="80" workbookViewId="0">
      <pane xSplit="1" ySplit="7" topLeftCell="C8" activePane="bottomRight" state="frozen"/>
      <selection pane="topRight" activeCell="B1" sqref="B1"/>
      <selection pane="bottomLeft" activeCell="A8" sqref="A8"/>
      <selection pane="bottomRight" activeCell="A13" sqref="A13"/>
    </sheetView>
  </sheetViews>
  <sheetFormatPr defaultRowHeight="15.75"/>
  <cols>
    <col min="1" max="1" width="75.140625" style="36" customWidth="1"/>
    <col min="2" max="2" width="9.140625" style="36" hidden="1" customWidth="1"/>
    <col min="3" max="3" width="18.42578125" style="36" customWidth="1"/>
    <col min="4" max="4" width="18.85546875" style="56" customWidth="1"/>
    <col min="5" max="5" width="18.85546875" style="36" customWidth="1"/>
    <col min="6" max="6" width="20" style="56" customWidth="1"/>
    <col min="7" max="7" width="18.5703125" style="36" customWidth="1"/>
    <col min="8" max="8" width="14.28515625" style="36" customWidth="1"/>
    <col min="9" max="16384" width="9.140625" style="37"/>
  </cols>
  <sheetData>
    <row r="1" spans="1:8" s="24" customFormat="1">
      <c r="A1" s="17"/>
      <c r="B1" s="18"/>
      <c r="C1" s="18"/>
      <c r="D1" s="19"/>
      <c r="E1" s="20"/>
      <c r="F1" s="21"/>
      <c r="G1" s="22" t="s">
        <v>101</v>
      </c>
      <c r="H1" s="23"/>
    </row>
    <row r="2" spans="1:8" s="24" customFormat="1">
      <c r="A2" s="25"/>
      <c r="B2" s="18"/>
      <c r="C2" s="18"/>
      <c r="D2" s="19"/>
      <c r="E2" s="20"/>
      <c r="F2" s="21"/>
      <c r="G2" s="26" t="s">
        <v>102</v>
      </c>
      <c r="H2" s="27"/>
    </row>
    <row r="3" spans="1:8" s="33" customFormat="1" ht="21.75" customHeight="1">
      <c r="A3" s="28"/>
      <c r="B3" s="29"/>
      <c r="C3" s="29"/>
      <c r="D3" s="30"/>
      <c r="E3" s="29"/>
      <c r="F3" s="31"/>
      <c r="G3" s="32"/>
      <c r="H3" s="32"/>
    </row>
    <row r="4" spans="1:8" s="33" customFormat="1" ht="21.75" customHeight="1">
      <c r="A4" s="34" t="s">
        <v>103</v>
      </c>
      <c r="B4" s="34"/>
      <c r="C4" s="34"/>
      <c r="D4" s="34"/>
      <c r="E4" s="34"/>
      <c r="F4" s="34"/>
      <c r="G4" s="35"/>
      <c r="H4" s="35"/>
    </row>
    <row r="5" spans="1:8">
      <c r="A5" s="1"/>
      <c r="B5" s="1"/>
      <c r="C5" s="1"/>
      <c r="D5" s="1"/>
      <c r="E5" s="1"/>
      <c r="F5" s="1"/>
      <c r="G5" s="1"/>
    </row>
    <row r="6" spans="1:8">
      <c r="A6" s="2"/>
      <c r="B6" s="2"/>
      <c r="C6" s="2"/>
      <c r="D6" s="2"/>
      <c r="E6" s="2"/>
      <c r="F6" s="2"/>
      <c r="G6" s="2"/>
      <c r="H6" s="2"/>
    </row>
    <row r="7" spans="1:8" ht="63">
      <c r="A7" s="3" t="s">
        <v>98</v>
      </c>
      <c r="B7" s="4" t="s">
        <v>0</v>
      </c>
      <c r="C7" s="5" t="s">
        <v>1</v>
      </c>
      <c r="D7" s="5" t="s">
        <v>104</v>
      </c>
      <c r="E7" s="5" t="s">
        <v>99</v>
      </c>
      <c r="F7" s="38" t="s">
        <v>2</v>
      </c>
      <c r="G7" s="6" t="s">
        <v>100</v>
      </c>
      <c r="H7" s="7" t="s">
        <v>97</v>
      </c>
    </row>
    <row r="8" spans="1:8">
      <c r="A8" s="8">
        <v>1</v>
      </c>
      <c r="B8" s="9"/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</row>
    <row r="9" spans="1:8" s="40" customFormat="1" ht="54.75" customHeight="1">
      <c r="A9" s="11" t="s">
        <v>58</v>
      </c>
      <c r="B9" s="12" t="s">
        <v>59</v>
      </c>
      <c r="C9" s="39">
        <f t="shared" ref="C9:D9" si="0">C10+C14+C16+C18+C20</f>
        <v>3036011917</v>
      </c>
      <c r="D9" s="39">
        <f t="shared" si="0"/>
        <v>3152647803</v>
      </c>
      <c r="E9" s="39">
        <f>D9-C9</f>
        <v>116635886</v>
      </c>
      <c r="F9" s="39">
        <f>F10+F14+F16+F18+F20</f>
        <v>3070699474.8499999</v>
      </c>
      <c r="G9" s="39">
        <f>F9-D9</f>
        <v>-81948328.150000095</v>
      </c>
      <c r="H9" s="13">
        <f t="shared" ref="H9:H40" si="1">(F9/D9)*100</f>
        <v>97.400650714233933</v>
      </c>
    </row>
    <row r="10" spans="1:8" s="40" customFormat="1" ht="42.75" customHeight="1">
      <c r="A10" s="11" t="s">
        <v>60</v>
      </c>
      <c r="B10" s="12" t="s">
        <v>61</v>
      </c>
      <c r="C10" s="39">
        <f t="shared" ref="C10:D10" si="2">SUM(C11:C13)</f>
        <v>2851414000</v>
      </c>
      <c r="D10" s="39">
        <f t="shared" si="2"/>
        <v>2968290501</v>
      </c>
      <c r="E10" s="39">
        <f t="shared" ref="E10:E75" si="3">D10-C10</f>
        <v>116876501</v>
      </c>
      <c r="F10" s="39">
        <f>SUM(F11:F13)</f>
        <v>2886431246.0700002</v>
      </c>
      <c r="G10" s="39">
        <f t="shared" ref="G10:G75" si="4">F10-D10</f>
        <v>-81859254.929999828</v>
      </c>
      <c r="H10" s="13">
        <f t="shared" si="1"/>
        <v>97.242208776316801</v>
      </c>
    </row>
    <row r="11" spans="1:8" ht="31.5">
      <c r="A11" s="41" t="s">
        <v>17</v>
      </c>
      <c r="B11" s="42"/>
      <c r="C11" s="43">
        <v>2851414000</v>
      </c>
      <c r="D11" s="43">
        <f>892028765+1816012959+51845000-4706500</f>
        <v>2755180224</v>
      </c>
      <c r="E11" s="43">
        <f t="shared" si="3"/>
        <v>-96233776</v>
      </c>
      <c r="F11" s="43">
        <v>2680689194.3800001</v>
      </c>
      <c r="G11" s="43">
        <f t="shared" si="4"/>
        <v>-74491029.619999886</v>
      </c>
      <c r="H11" s="14">
        <f t="shared" si="1"/>
        <v>97.296328241212009</v>
      </c>
    </row>
    <row r="12" spans="1:8">
      <c r="A12" s="41" t="s">
        <v>6</v>
      </c>
      <c r="B12" s="42"/>
      <c r="C12" s="44">
        <v>0</v>
      </c>
      <c r="D12" s="43">
        <f>13440000+196112581</f>
        <v>209552581</v>
      </c>
      <c r="E12" s="43">
        <f t="shared" si="3"/>
        <v>209552581</v>
      </c>
      <c r="F12" s="43">
        <v>203088009.21000001</v>
      </c>
      <c r="G12" s="43">
        <f t="shared" si="4"/>
        <v>-6464571.7899999917</v>
      </c>
      <c r="H12" s="14">
        <f t="shared" si="1"/>
        <v>96.915059810215368</v>
      </c>
    </row>
    <row r="13" spans="1:8" ht="31.5">
      <c r="A13" s="41" t="s">
        <v>12</v>
      </c>
      <c r="B13" s="42"/>
      <c r="C13" s="44">
        <v>0</v>
      </c>
      <c r="D13" s="43">
        <f>1266374+2291322</f>
        <v>3557696</v>
      </c>
      <c r="E13" s="43">
        <f t="shared" si="3"/>
        <v>3557696</v>
      </c>
      <c r="F13" s="44">
        <v>2654042.48</v>
      </c>
      <c r="G13" s="43">
        <f t="shared" si="4"/>
        <v>-903653.52</v>
      </c>
      <c r="H13" s="14">
        <f t="shared" si="1"/>
        <v>74.60003552861177</v>
      </c>
    </row>
    <row r="14" spans="1:8" s="40" customFormat="1" ht="44.25" customHeight="1">
      <c r="A14" s="11" t="s">
        <v>62</v>
      </c>
      <c r="B14" s="12" t="s">
        <v>63</v>
      </c>
      <c r="C14" s="45">
        <f t="shared" ref="C14:D14" si="5">C15</f>
        <v>320000</v>
      </c>
      <c r="D14" s="45">
        <f t="shared" si="5"/>
        <v>320000</v>
      </c>
      <c r="E14" s="39">
        <f t="shared" si="3"/>
        <v>0</v>
      </c>
      <c r="F14" s="45">
        <f>F15</f>
        <v>319995.14</v>
      </c>
      <c r="G14" s="39">
        <f t="shared" si="4"/>
        <v>-4.8599999999860302</v>
      </c>
      <c r="H14" s="13">
        <f t="shared" si="1"/>
        <v>99.998481249999998</v>
      </c>
    </row>
    <row r="15" spans="1:8" ht="31.5">
      <c r="A15" s="41" t="s">
        <v>17</v>
      </c>
      <c r="B15" s="42"/>
      <c r="C15" s="43">
        <v>320000</v>
      </c>
      <c r="D15" s="43">
        <v>320000</v>
      </c>
      <c r="E15" s="43">
        <f t="shared" si="3"/>
        <v>0</v>
      </c>
      <c r="F15" s="44">
        <v>319995.14</v>
      </c>
      <c r="G15" s="43">
        <f t="shared" si="4"/>
        <v>-4.8599999999860302</v>
      </c>
      <c r="H15" s="14">
        <f t="shared" si="1"/>
        <v>99.998481249999998</v>
      </c>
    </row>
    <row r="16" spans="1:8" s="40" customFormat="1" ht="22.5" customHeight="1">
      <c r="A16" s="11" t="s">
        <v>64</v>
      </c>
      <c r="B16" s="12" t="s">
        <v>65</v>
      </c>
      <c r="C16" s="39">
        <f t="shared" ref="C16:D16" si="6">C17</f>
        <v>36003412</v>
      </c>
      <c r="D16" s="39">
        <f t="shared" si="6"/>
        <v>35522580</v>
      </c>
      <c r="E16" s="39">
        <f t="shared" si="3"/>
        <v>-480832</v>
      </c>
      <c r="F16" s="39">
        <f>F17</f>
        <v>35517466.200000003</v>
      </c>
      <c r="G16" s="39">
        <f t="shared" si="4"/>
        <v>-5113.7999999970198</v>
      </c>
      <c r="H16" s="13">
        <f t="shared" si="1"/>
        <v>99.985604086189696</v>
      </c>
    </row>
    <row r="17" spans="1:8" ht="31.5">
      <c r="A17" s="41" t="s">
        <v>17</v>
      </c>
      <c r="B17" s="42"/>
      <c r="C17" s="43">
        <v>36003412</v>
      </c>
      <c r="D17" s="43">
        <f>35531512-8932</f>
        <v>35522580</v>
      </c>
      <c r="E17" s="43">
        <f t="shared" si="3"/>
        <v>-480832</v>
      </c>
      <c r="F17" s="43">
        <v>35517466.200000003</v>
      </c>
      <c r="G17" s="43">
        <f t="shared" si="4"/>
        <v>-5113.7999999970198</v>
      </c>
      <c r="H17" s="14">
        <f t="shared" si="1"/>
        <v>99.985604086189696</v>
      </c>
    </row>
    <row r="18" spans="1:8" s="40" customFormat="1" ht="24.75" customHeight="1">
      <c r="A18" s="11" t="s">
        <v>66</v>
      </c>
      <c r="B18" s="12" t="s">
        <v>67</v>
      </c>
      <c r="C18" s="39">
        <f t="shared" ref="C18:D18" si="7">C19</f>
        <v>37529805</v>
      </c>
      <c r="D18" s="39">
        <f t="shared" si="7"/>
        <v>39026982</v>
      </c>
      <c r="E18" s="39">
        <f t="shared" si="3"/>
        <v>1497177</v>
      </c>
      <c r="F18" s="39">
        <f>F19</f>
        <v>39011242.119999997</v>
      </c>
      <c r="G18" s="39">
        <f t="shared" si="4"/>
        <v>-15739.880000002682</v>
      </c>
      <c r="H18" s="13">
        <f t="shared" si="1"/>
        <v>99.959669236017263</v>
      </c>
    </row>
    <row r="19" spans="1:8" ht="31.5">
      <c r="A19" s="41" t="s">
        <v>17</v>
      </c>
      <c r="B19" s="42"/>
      <c r="C19" s="43">
        <v>37529805</v>
      </c>
      <c r="D19" s="43">
        <f>1683854+37366417-23289</f>
        <v>39026982</v>
      </c>
      <c r="E19" s="43">
        <f t="shared" si="3"/>
        <v>1497177</v>
      </c>
      <c r="F19" s="43">
        <v>39011242.119999997</v>
      </c>
      <c r="G19" s="43">
        <f t="shared" si="4"/>
        <v>-15739.880000002682</v>
      </c>
      <c r="H19" s="14">
        <f t="shared" si="1"/>
        <v>99.959669236017263</v>
      </c>
    </row>
    <row r="20" spans="1:8" s="40" customFormat="1" ht="37.5" customHeight="1">
      <c r="A20" s="11" t="s">
        <v>68</v>
      </c>
      <c r="B20" s="12" t="s">
        <v>69</v>
      </c>
      <c r="C20" s="39">
        <f t="shared" ref="C20:D20" si="8">SUM(C21)</f>
        <v>110744700</v>
      </c>
      <c r="D20" s="39">
        <f t="shared" si="8"/>
        <v>109487740</v>
      </c>
      <c r="E20" s="39">
        <f t="shared" si="3"/>
        <v>-1256960</v>
      </c>
      <c r="F20" s="39">
        <f>SUM(F21)</f>
        <v>109419525.31999999</v>
      </c>
      <c r="G20" s="39">
        <f t="shared" si="4"/>
        <v>-68214.680000007153</v>
      </c>
      <c r="H20" s="13">
        <f t="shared" si="1"/>
        <v>99.937696512869834</v>
      </c>
    </row>
    <row r="21" spans="1:8" ht="31.5">
      <c r="A21" s="41" t="s">
        <v>17</v>
      </c>
      <c r="B21" s="42"/>
      <c r="C21" s="43">
        <v>110744700</v>
      </c>
      <c r="D21" s="43">
        <v>109487740</v>
      </c>
      <c r="E21" s="43">
        <f t="shared" si="3"/>
        <v>-1256960</v>
      </c>
      <c r="F21" s="43">
        <v>109419525.31999999</v>
      </c>
      <c r="G21" s="43">
        <f t="shared" si="4"/>
        <v>-68214.680000007153</v>
      </c>
      <c r="H21" s="14">
        <f t="shared" si="1"/>
        <v>99.937696512869834</v>
      </c>
    </row>
    <row r="22" spans="1:8" s="40" customFormat="1" ht="36" customHeight="1">
      <c r="A22" s="46" t="s">
        <v>30</v>
      </c>
      <c r="B22" s="12" t="s">
        <v>31</v>
      </c>
      <c r="C22" s="45">
        <f t="shared" ref="C22:D22" si="9">C23</f>
        <v>1238000</v>
      </c>
      <c r="D22" s="45">
        <f t="shared" si="9"/>
        <v>2306449</v>
      </c>
      <c r="E22" s="39">
        <f t="shared" si="3"/>
        <v>1068449</v>
      </c>
      <c r="F22" s="45">
        <f>F23</f>
        <v>2185537.9700000002</v>
      </c>
      <c r="G22" s="39">
        <f t="shared" si="4"/>
        <v>-120911.0299999998</v>
      </c>
      <c r="H22" s="13">
        <f t="shared" si="1"/>
        <v>94.75769765557358</v>
      </c>
    </row>
    <row r="23" spans="1:8">
      <c r="A23" s="47" t="s">
        <v>6</v>
      </c>
      <c r="B23" s="42"/>
      <c r="C23" s="43">
        <v>1238000</v>
      </c>
      <c r="D23" s="43">
        <f>276354+853882+291890+884323</f>
        <v>2306449</v>
      </c>
      <c r="E23" s="43">
        <f t="shared" si="3"/>
        <v>1068449</v>
      </c>
      <c r="F23" s="44">
        <v>2185537.9700000002</v>
      </c>
      <c r="G23" s="43">
        <f t="shared" si="4"/>
        <v>-120911.0299999998</v>
      </c>
      <c r="H23" s="14">
        <f t="shared" si="1"/>
        <v>94.75769765557358</v>
      </c>
    </row>
    <row r="24" spans="1:8" s="40" customFormat="1" ht="39.75" customHeight="1">
      <c r="A24" s="11" t="s">
        <v>88</v>
      </c>
      <c r="B24" s="12" t="s">
        <v>89</v>
      </c>
      <c r="C24" s="39">
        <f t="shared" ref="C24:D24" si="10">C25+C28</f>
        <v>440328482</v>
      </c>
      <c r="D24" s="39">
        <f t="shared" si="10"/>
        <v>452670914</v>
      </c>
      <c r="E24" s="39">
        <f t="shared" si="3"/>
        <v>12342432</v>
      </c>
      <c r="F24" s="39">
        <f>F25+F28</f>
        <v>444548718.81999999</v>
      </c>
      <c r="G24" s="39">
        <f t="shared" si="4"/>
        <v>-8122195.1800000072</v>
      </c>
      <c r="H24" s="13">
        <f t="shared" si="1"/>
        <v>98.205717458577425</v>
      </c>
    </row>
    <row r="25" spans="1:8" s="40" customFormat="1" ht="34.5" customHeight="1">
      <c r="A25" s="11" t="s">
        <v>90</v>
      </c>
      <c r="B25" s="12" t="s">
        <v>91</v>
      </c>
      <c r="C25" s="39">
        <f t="shared" ref="C25" si="11">C26</f>
        <v>418666882</v>
      </c>
      <c r="D25" s="39">
        <f>SUM(D26:D27)</f>
        <v>431009314</v>
      </c>
      <c r="E25" s="39">
        <f t="shared" si="3"/>
        <v>12342432</v>
      </c>
      <c r="F25" s="39">
        <f t="shared" ref="F25" si="12">SUM(F26:F27)</f>
        <v>422894178.57999998</v>
      </c>
      <c r="G25" s="39">
        <f t="shared" si="4"/>
        <v>-8115135.4200000167</v>
      </c>
      <c r="H25" s="13">
        <f t="shared" si="1"/>
        <v>98.117178641758997</v>
      </c>
    </row>
    <row r="26" spans="1:8">
      <c r="A26" s="48" t="s">
        <v>18</v>
      </c>
      <c r="B26" s="42"/>
      <c r="C26" s="43">
        <v>418666882</v>
      </c>
      <c r="D26" s="43">
        <f>177453001+1539335+243416978</f>
        <v>422409314</v>
      </c>
      <c r="E26" s="43">
        <f t="shared" si="3"/>
        <v>3742432</v>
      </c>
      <c r="F26" s="43">
        <v>422294178.57999998</v>
      </c>
      <c r="G26" s="43">
        <f t="shared" si="4"/>
        <v>-115135.42000001669</v>
      </c>
      <c r="H26" s="14">
        <f t="shared" si="1"/>
        <v>99.972743162571447</v>
      </c>
    </row>
    <row r="27" spans="1:8">
      <c r="A27" s="41" t="s">
        <v>6</v>
      </c>
      <c r="B27" s="42"/>
      <c r="C27" s="43"/>
      <c r="D27" s="43">
        <v>8600000</v>
      </c>
      <c r="E27" s="43">
        <f t="shared" si="3"/>
        <v>8600000</v>
      </c>
      <c r="F27" s="43">
        <v>600000</v>
      </c>
      <c r="G27" s="43">
        <f t="shared" si="4"/>
        <v>-8000000</v>
      </c>
      <c r="H27" s="14">
        <f t="shared" si="1"/>
        <v>6.9767441860465116</v>
      </c>
    </row>
    <row r="28" spans="1:8" s="40" customFormat="1" ht="21.75" customHeight="1">
      <c r="A28" s="11" t="s">
        <v>86</v>
      </c>
      <c r="B28" s="12" t="s">
        <v>92</v>
      </c>
      <c r="C28" s="39">
        <f t="shared" ref="C28:D28" si="13">C29</f>
        <v>21661600</v>
      </c>
      <c r="D28" s="39">
        <f t="shared" si="13"/>
        <v>21661600</v>
      </c>
      <c r="E28" s="39">
        <f t="shared" si="3"/>
        <v>0</v>
      </c>
      <c r="F28" s="39">
        <f>F29</f>
        <v>21654540.239999998</v>
      </c>
      <c r="G28" s="39">
        <f t="shared" si="4"/>
        <v>-7059.7600000016391</v>
      </c>
      <c r="H28" s="13">
        <f t="shared" si="1"/>
        <v>99.967408870997517</v>
      </c>
    </row>
    <row r="29" spans="1:8">
      <c r="A29" s="48" t="s">
        <v>18</v>
      </c>
      <c r="B29" s="42"/>
      <c r="C29" s="43">
        <v>21661600</v>
      </c>
      <c r="D29" s="43">
        <v>21661600</v>
      </c>
      <c r="E29" s="43">
        <f t="shared" si="3"/>
        <v>0</v>
      </c>
      <c r="F29" s="43">
        <v>21654540.239999998</v>
      </c>
      <c r="G29" s="43">
        <f t="shared" si="4"/>
        <v>-7059.7600000016391</v>
      </c>
      <c r="H29" s="14">
        <f t="shared" si="1"/>
        <v>99.967408870997517</v>
      </c>
    </row>
    <row r="30" spans="1:8" s="40" customFormat="1" ht="42.75" customHeight="1">
      <c r="A30" s="11" t="s">
        <v>51</v>
      </c>
      <c r="B30" s="12" t="s">
        <v>52</v>
      </c>
      <c r="C30" s="39">
        <f t="shared" ref="C30:D30" si="14">C31+C34</f>
        <v>633087502</v>
      </c>
      <c r="D30" s="39">
        <f t="shared" si="14"/>
        <v>929683892</v>
      </c>
      <c r="E30" s="39">
        <f t="shared" si="3"/>
        <v>296596390</v>
      </c>
      <c r="F30" s="39">
        <f>F31+F34</f>
        <v>909214599.69000006</v>
      </c>
      <c r="G30" s="39">
        <f t="shared" si="4"/>
        <v>-20469292.309999943</v>
      </c>
      <c r="H30" s="13">
        <f t="shared" si="1"/>
        <v>97.798252450522199</v>
      </c>
    </row>
    <row r="31" spans="1:8" s="40" customFormat="1" ht="36" customHeight="1">
      <c r="A31" s="11" t="s">
        <v>96</v>
      </c>
      <c r="B31" s="12" t="s">
        <v>53</v>
      </c>
      <c r="C31" s="39">
        <f t="shared" ref="C31:D31" si="15">SUM(C32:C33)</f>
        <v>234690902</v>
      </c>
      <c r="D31" s="39">
        <f t="shared" si="15"/>
        <v>292555035</v>
      </c>
      <c r="E31" s="39">
        <f t="shared" si="3"/>
        <v>57864133</v>
      </c>
      <c r="F31" s="39">
        <f>SUM(F32:F33)</f>
        <v>278614745.83000004</v>
      </c>
      <c r="G31" s="39">
        <f t="shared" si="4"/>
        <v>-13940289.169999957</v>
      </c>
      <c r="H31" s="13">
        <f t="shared" si="1"/>
        <v>95.234985728411772</v>
      </c>
    </row>
    <row r="32" spans="1:8" ht="31.5">
      <c r="A32" s="41" t="s">
        <v>19</v>
      </c>
      <c r="B32" s="42"/>
      <c r="C32" s="43">
        <v>233018862</v>
      </c>
      <c r="D32" s="43">
        <f>196928279+1733710+87163136+5057870</f>
        <v>290882995</v>
      </c>
      <c r="E32" s="43">
        <f t="shared" si="3"/>
        <v>57864133</v>
      </c>
      <c r="F32" s="43">
        <v>276942706.23000002</v>
      </c>
      <c r="G32" s="43">
        <f t="shared" si="4"/>
        <v>-13940288.769999981</v>
      </c>
      <c r="H32" s="14">
        <f t="shared" si="1"/>
        <v>95.207595834194436</v>
      </c>
    </row>
    <row r="33" spans="1:8" ht="31.5">
      <c r="A33" s="41" t="s">
        <v>17</v>
      </c>
      <c r="B33" s="42"/>
      <c r="C33" s="43">
        <v>1672040</v>
      </c>
      <c r="D33" s="43">
        <v>1672040</v>
      </c>
      <c r="E33" s="43">
        <f t="shared" si="3"/>
        <v>0</v>
      </c>
      <c r="F33" s="43">
        <v>1672039.6</v>
      </c>
      <c r="G33" s="43">
        <f t="shared" si="4"/>
        <v>-0.39999999990686774</v>
      </c>
      <c r="H33" s="14">
        <f t="shared" si="1"/>
        <v>99.999976077127357</v>
      </c>
    </row>
    <row r="34" spans="1:8" s="40" customFormat="1" ht="39.75" customHeight="1">
      <c r="A34" s="11" t="s">
        <v>54</v>
      </c>
      <c r="B34" s="12" t="s">
        <v>55</v>
      </c>
      <c r="C34" s="39">
        <f t="shared" ref="C34:D34" si="16">SUM(C35:C36)</f>
        <v>398396600</v>
      </c>
      <c r="D34" s="39">
        <f t="shared" si="16"/>
        <v>637128857</v>
      </c>
      <c r="E34" s="39">
        <f t="shared" si="3"/>
        <v>238732257</v>
      </c>
      <c r="F34" s="39">
        <f>SUM(F35:F36)</f>
        <v>630599853.86000001</v>
      </c>
      <c r="G34" s="39">
        <f t="shared" si="4"/>
        <v>-6529003.1399999857</v>
      </c>
      <c r="H34" s="13">
        <f t="shared" si="1"/>
        <v>98.975246048226012</v>
      </c>
    </row>
    <row r="35" spans="1:8" ht="31.5">
      <c r="A35" s="41" t="s">
        <v>19</v>
      </c>
      <c r="B35" s="42"/>
      <c r="C35" s="43">
        <v>17243600</v>
      </c>
      <c r="D35" s="43">
        <f>2706783+18096060</f>
        <v>20802843</v>
      </c>
      <c r="E35" s="43">
        <f t="shared" si="3"/>
        <v>3559243</v>
      </c>
      <c r="F35" s="43">
        <v>19331250.289999999</v>
      </c>
      <c r="G35" s="43">
        <f t="shared" si="4"/>
        <v>-1471592.7100000009</v>
      </c>
      <c r="H35" s="14">
        <f t="shared" si="1"/>
        <v>92.926001941176978</v>
      </c>
    </row>
    <row r="36" spans="1:8">
      <c r="A36" s="41" t="s">
        <v>6</v>
      </c>
      <c r="B36" s="42"/>
      <c r="C36" s="43">
        <v>381153000</v>
      </c>
      <c r="D36" s="43">
        <f>4184781+612141233</f>
        <v>616326014</v>
      </c>
      <c r="E36" s="43">
        <f t="shared" si="3"/>
        <v>235173014</v>
      </c>
      <c r="F36" s="43">
        <v>611268603.57000005</v>
      </c>
      <c r="G36" s="43">
        <f t="shared" si="4"/>
        <v>-5057410.4299999475</v>
      </c>
      <c r="H36" s="14">
        <f t="shared" si="1"/>
        <v>99.179426096721599</v>
      </c>
    </row>
    <row r="37" spans="1:8" s="40" customFormat="1" ht="50.25" customHeight="1">
      <c r="A37" s="11" t="s">
        <v>43</v>
      </c>
      <c r="B37" s="12" t="s">
        <v>44</v>
      </c>
      <c r="C37" s="39">
        <f t="shared" ref="C37:D37" si="17">C38+C40+C43</f>
        <v>167108923</v>
      </c>
      <c r="D37" s="39">
        <f t="shared" si="17"/>
        <v>316181044</v>
      </c>
      <c r="E37" s="39">
        <f t="shared" si="3"/>
        <v>149072121</v>
      </c>
      <c r="F37" s="39">
        <f>F38+F40+F43</f>
        <v>272662615.00999999</v>
      </c>
      <c r="G37" s="39">
        <f t="shared" si="4"/>
        <v>-43518428.99000001</v>
      </c>
      <c r="H37" s="13">
        <f t="shared" si="1"/>
        <v>86.2362308507021</v>
      </c>
    </row>
    <row r="38" spans="1:8" s="40" customFormat="1" ht="24" customHeight="1">
      <c r="A38" s="11" t="s">
        <v>45</v>
      </c>
      <c r="B38" s="12" t="s">
        <v>46</v>
      </c>
      <c r="C38" s="39">
        <f t="shared" ref="C38:D38" si="18">C39</f>
        <v>86743200</v>
      </c>
      <c r="D38" s="39">
        <f t="shared" si="18"/>
        <v>99323414</v>
      </c>
      <c r="E38" s="39">
        <f t="shared" si="3"/>
        <v>12580214</v>
      </c>
      <c r="F38" s="39">
        <f>F39</f>
        <v>87382108.290000007</v>
      </c>
      <c r="G38" s="39">
        <f t="shared" si="4"/>
        <v>-11941305.709999993</v>
      </c>
      <c r="H38" s="13">
        <f t="shared" si="1"/>
        <v>87.977350728197891</v>
      </c>
    </row>
    <row r="39" spans="1:8">
      <c r="A39" s="41" t="s">
        <v>6</v>
      </c>
      <c r="B39" s="42"/>
      <c r="C39" s="43">
        <v>86743200</v>
      </c>
      <c r="D39" s="43">
        <f>43314630+54849269+1159515</f>
        <v>99323414</v>
      </c>
      <c r="E39" s="43">
        <f t="shared" si="3"/>
        <v>12580214</v>
      </c>
      <c r="F39" s="43">
        <v>87382108.290000007</v>
      </c>
      <c r="G39" s="43">
        <f t="shared" si="4"/>
        <v>-11941305.709999993</v>
      </c>
      <c r="H39" s="14">
        <f t="shared" si="1"/>
        <v>87.977350728197891</v>
      </c>
    </row>
    <row r="40" spans="1:8" s="40" customFormat="1" ht="38.25" customHeight="1">
      <c r="A40" s="11" t="s">
        <v>47</v>
      </c>
      <c r="B40" s="12" t="s">
        <v>48</v>
      </c>
      <c r="C40" s="39">
        <f t="shared" ref="C40:D40" si="19">SUM(C41:C42)</f>
        <v>76545200</v>
      </c>
      <c r="D40" s="39">
        <f t="shared" si="19"/>
        <v>214658266</v>
      </c>
      <c r="E40" s="39">
        <f t="shared" si="3"/>
        <v>138113066</v>
      </c>
      <c r="F40" s="39">
        <f>SUM(F41:F42)</f>
        <v>183252586.72</v>
      </c>
      <c r="G40" s="39">
        <f t="shared" si="4"/>
        <v>-31405679.280000001</v>
      </c>
      <c r="H40" s="13">
        <f t="shared" si="1"/>
        <v>85.36945263500823</v>
      </c>
    </row>
    <row r="41" spans="1:8" ht="31.5">
      <c r="A41" s="41" t="s">
        <v>5</v>
      </c>
      <c r="B41" s="42"/>
      <c r="C41" s="43">
        <v>31906200</v>
      </c>
      <c r="D41" s="43">
        <f>220564000-55900600</f>
        <v>164663400</v>
      </c>
      <c r="E41" s="43">
        <f t="shared" si="3"/>
        <v>132757200</v>
      </c>
      <c r="F41" s="43">
        <v>134526948.66</v>
      </c>
      <c r="G41" s="43">
        <f t="shared" si="4"/>
        <v>-30136451.340000004</v>
      </c>
      <c r="H41" s="14">
        <f t="shared" ref="H41:H74" si="20">(F41/D41)*100</f>
        <v>81.698148258811614</v>
      </c>
    </row>
    <row r="42" spans="1:8">
      <c r="A42" s="41" t="s">
        <v>6</v>
      </c>
      <c r="B42" s="42"/>
      <c r="C42" s="43">
        <v>44639000</v>
      </c>
      <c r="D42" s="43">
        <v>49994866</v>
      </c>
      <c r="E42" s="43">
        <f t="shared" si="3"/>
        <v>5355866</v>
      </c>
      <c r="F42" s="43">
        <v>48725638.060000002</v>
      </c>
      <c r="G42" s="43">
        <f t="shared" si="4"/>
        <v>-1269227.9399999976</v>
      </c>
      <c r="H42" s="14">
        <f t="shared" si="20"/>
        <v>97.461283444584097</v>
      </c>
    </row>
    <row r="43" spans="1:8" s="40" customFormat="1" ht="49.5" customHeight="1">
      <c r="A43" s="11" t="s">
        <v>49</v>
      </c>
      <c r="B43" s="12" t="s">
        <v>50</v>
      </c>
      <c r="C43" s="45">
        <f t="shared" ref="C43:D43" si="21">C44</f>
        <v>3820523</v>
      </c>
      <c r="D43" s="45">
        <f t="shared" si="21"/>
        <v>2199364</v>
      </c>
      <c r="E43" s="39">
        <f t="shared" si="3"/>
        <v>-1621159</v>
      </c>
      <c r="F43" s="45">
        <f>F44</f>
        <v>2027920</v>
      </c>
      <c r="G43" s="39">
        <f t="shared" si="4"/>
        <v>-171444</v>
      </c>
      <c r="H43" s="13">
        <f t="shared" si="20"/>
        <v>92.204837398447921</v>
      </c>
    </row>
    <row r="44" spans="1:8" ht="31.5">
      <c r="A44" s="41" t="s">
        <v>17</v>
      </c>
      <c r="B44" s="42"/>
      <c r="C44" s="49">
        <v>3820523</v>
      </c>
      <c r="D44" s="49">
        <v>2199364</v>
      </c>
      <c r="E44" s="43">
        <f t="shared" si="3"/>
        <v>-1621159</v>
      </c>
      <c r="F44" s="44">
        <v>2027920</v>
      </c>
      <c r="G44" s="43">
        <f t="shared" si="4"/>
        <v>-171444</v>
      </c>
      <c r="H44" s="14">
        <f t="shared" si="20"/>
        <v>92.204837398447921</v>
      </c>
    </row>
    <row r="45" spans="1:8" s="40" customFormat="1" ht="39.75" customHeight="1">
      <c r="A45" s="11" t="s">
        <v>76</v>
      </c>
      <c r="B45" s="12" t="s">
        <v>77</v>
      </c>
      <c r="C45" s="39">
        <f t="shared" ref="C45:D45" si="22">C46+C49+C52+C55+C62</f>
        <v>903164700</v>
      </c>
      <c r="D45" s="39">
        <f t="shared" si="22"/>
        <v>1294170902</v>
      </c>
      <c r="E45" s="39">
        <f t="shared" si="3"/>
        <v>391006202</v>
      </c>
      <c r="F45" s="39">
        <f>F46+F49+F52+F55+F62</f>
        <v>1126665290.47</v>
      </c>
      <c r="G45" s="39">
        <f t="shared" si="4"/>
        <v>-167505611.52999997</v>
      </c>
      <c r="H45" s="13">
        <f t="shared" si="20"/>
        <v>87.056917191451433</v>
      </c>
    </row>
    <row r="46" spans="1:8" s="40" customFormat="1" ht="35.25" customHeight="1">
      <c r="A46" s="11" t="s">
        <v>78</v>
      </c>
      <c r="B46" s="12" t="s">
        <v>79</v>
      </c>
      <c r="C46" s="39">
        <f t="shared" ref="C46:D46" si="23">SUM(C47:C48)</f>
        <v>563859000</v>
      </c>
      <c r="D46" s="39">
        <f t="shared" si="23"/>
        <v>914654967</v>
      </c>
      <c r="E46" s="39">
        <f t="shared" si="3"/>
        <v>350795967</v>
      </c>
      <c r="F46" s="39">
        <f>SUM(F47:F48)</f>
        <v>798656561.03999996</v>
      </c>
      <c r="G46" s="39">
        <f t="shared" si="4"/>
        <v>-115998405.96000004</v>
      </c>
      <c r="H46" s="13">
        <f t="shared" si="20"/>
        <v>87.317796311710183</v>
      </c>
    </row>
    <row r="47" spans="1:8">
      <c r="A47" s="41" t="s">
        <v>6</v>
      </c>
      <c r="B47" s="42"/>
      <c r="C47" s="43">
        <v>553815400</v>
      </c>
      <c r="D47" s="43">
        <f>888779123-1218231+17957000</f>
        <v>905517892</v>
      </c>
      <c r="E47" s="43">
        <f t="shared" si="3"/>
        <v>351702492</v>
      </c>
      <c r="F47" s="43">
        <v>789570393.91999996</v>
      </c>
      <c r="G47" s="43">
        <f t="shared" si="4"/>
        <v>-115947498.08000004</v>
      </c>
      <c r="H47" s="14">
        <f t="shared" si="20"/>
        <v>87.195449244640656</v>
      </c>
    </row>
    <row r="48" spans="1:8" ht="31.5">
      <c r="A48" s="41" t="s">
        <v>12</v>
      </c>
      <c r="B48" s="42"/>
      <c r="C48" s="43">
        <v>10043600</v>
      </c>
      <c r="D48" s="43">
        <v>9137075</v>
      </c>
      <c r="E48" s="43">
        <f t="shared" si="3"/>
        <v>-906525</v>
      </c>
      <c r="F48" s="44">
        <v>9086167.1199999992</v>
      </c>
      <c r="G48" s="43">
        <f t="shared" si="4"/>
        <v>-50907.88000000082</v>
      </c>
      <c r="H48" s="14">
        <f t="shared" si="20"/>
        <v>99.442842704038199</v>
      </c>
    </row>
    <row r="49" spans="1:8" s="40" customFormat="1" ht="35.25" customHeight="1">
      <c r="A49" s="11" t="s">
        <v>80</v>
      </c>
      <c r="B49" s="12" t="s">
        <v>81</v>
      </c>
      <c r="C49" s="45">
        <f t="shared" ref="C49" si="24">C51</f>
        <v>35126500</v>
      </c>
      <c r="D49" s="45">
        <f>SUM(D50:D51)</f>
        <v>45413328</v>
      </c>
      <c r="E49" s="39">
        <f t="shared" si="3"/>
        <v>10286828</v>
      </c>
      <c r="F49" s="45">
        <f>F51</f>
        <v>27370707.710000001</v>
      </c>
      <c r="G49" s="39">
        <f t="shared" si="4"/>
        <v>-18042620.289999999</v>
      </c>
      <c r="H49" s="13">
        <f t="shared" si="20"/>
        <v>60.270209023218911</v>
      </c>
    </row>
    <row r="50" spans="1:8" ht="31.5">
      <c r="A50" s="41" t="s">
        <v>5</v>
      </c>
      <c r="B50" s="42"/>
      <c r="C50" s="44"/>
      <c r="D50" s="44">
        <v>665700</v>
      </c>
      <c r="E50" s="43"/>
      <c r="F50" s="44">
        <v>0</v>
      </c>
      <c r="G50" s="43"/>
      <c r="H50" s="14"/>
    </row>
    <row r="51" spans="1:8" ht="31.5">
      <c r="A51" s="41" t="s">
        <v>12</v>
      </c>
      <c r="B51" s="42"/>
      <c r="C51" s="43">
        <v>35126500</v>
      </c>
      <c r="D51" s="43">
        <f>35926628+8821000</f>
        <v>44747628</v>
      </c>
      <c r="E51" s="43">
        <f t="shared" si="3"/>
        <v>9621128</v>
      </c>
      <c r="F51" s="44">
        <v>27370707.710000001</v>
      </c>
      <c r="G51" s="43">
        <f t="shared" si="4"/>
        <v>-17376920.289999999</v>
      </c>
      <c r="H51" s="14">
        <f t="shared" si="20"/>
        <v>61.166834832004959</v>
      </c>
    </row>
    <row r="52" spans="1:8" s="40" customFormat="1" ht="21.75" customHeight="1">
      <c r="A52" s="11" t="s">
        <v>82</v>
      </c>
      <c r="B52" s="12" t="s">
        <v>83</v>
      </c>
      <c r="C52" s="39">
        <f t="shared" ref="C52:D52" si="25">SUM(C53:C54)</f>
        <v>142626600</v>
      </c>
      <c r="D52" s="39">
        <f t="shared" si="25"/>
        <v>124861090</v>
      </c>
      <c r="E52" s="39">
        <f t="shared" si="3"/>
        <v>-17765510</v>
      </c>
      <c r="F52" s="39">
        <f>SUM(F53:F54)</f>
        <v>110163736.33</v>
      </c>
      <c r="G52" s="39">
        <f t="shared" si="4"/>
        <v>-14697353.670000002</v>
      </c>
      <c r="H52" s="13">
        <f t="shared" si="20"/>
        <v>88.229036227378771</v>
      </c>
    </row>
    <row r="53" spans="1:8">
      <c r="A53" s="41" t="s">
        <v>6</v>
      </c>
      <c r="B53" s="42"/>
      <c r="C53" s="44">
        <v>0</v>
      </c>
      <c r="D53" s="43">
        <v>134000</v>
      </c>
      <c r="E53" s="43">
        <f t="shared" si="3"/>
        <v>134000</v>
      </c>
      <c r="F53" s="43">
        <v>134000</v>
      </c>
      <c r="G53" s="43">
        <f t="shared" si="4"/>
        <v>0</v>
      </c>
      <c r="H53" s="14">
        <f t="shared" si="20"/>
        <v>100</v>
      </c>
    </row>
    <row r="54" spans="1:8" ht="31.5">
      <c r="A54" s="41" t="s">
        <v>12</v>
      </c>
      <c r="B54" s="42"/>
      <c r="C54" s="43">
        <v>142626600</v>
      </c>
      <c r="D54" s="43">
        <v>124727090</v>
      </c>
      <c r="E54" s="43">
        <f t="shared" si="3"/>
        <v>-17899510</v>
      </c>
      <c r="F54" s="43">
        <v>110029736.33</v>
      </c>
      <c r="G54" s="43">
        <f t="shared" si="4"/>
        <v>-14697353.670000002</v>
      </c>
      <c r="H54" s="14">
        <f t="shared" si="20"/>
        <v>88.216390144274186</v>
      </c>
    </row>
    <row r="55" spans="1:8" s="40" customFormat="1" ht="33.75" customHeight="1">
      <c r="A55" s="11" t="s">
        <v>84</v>
      </c>
      <c r="B55" s="12" t="s">
        <v>85</v>
      </c>
      <c r="C55" s="39">
        <f t="shared" ref="C55:D55" si="26">SUM(C56:C61)</f>
        <v>7000000</v>
      </c>
      <c r="D55" s="39">
        <f t="shared" si="26"/>
        <v>18245161</v>
      </c>
      <c r="E55" s="39">
        <f t="shared" si="3"/>
        <v>11245161</v>
      </c>
      <c r="F55" s="39">
        <f>SUM(F56:F61)</f>
        <v>18095111.390000001</v>
      </c>
      <c r="G55" s="39">
        <f t="shared" si="4"/>
        <v>-150049.6099999994</v>
      </c>
      <c r="H55" s="13">
        <f t="shared" si="20"/>
        <v>99.177592294197908</v>
      </c>
    </row>
    <row r="56" spans="1:8">
      <c r="A56" s="41" t="s">
        <v>11</v>
      </c>
      <c r="B56" s="42"/>
      <c r="C56" s="43">
        <v>300000</v>
      </c>
      <c r="D56" s="43">
        <v>249262</v>
      </c>
      <c r="E56" s="43">
        <f t="shared" si="3"/>
        <v>-50738</v>
      </c>
      <c r="F56" s="44">
        <v>249262</v>
      </c>
      <c r="G56" s="43">
        <f t="shared" si="4"/>
        <v>0</v>
      </c>
      <c r="H56" s="14">
        <f t="shared" si="20"/>
        <v>100</v>
      </c>
    </row>
    <row r="57" spans="1:8" ht="31.5">
      <c r="A57" s="41" t="s">
        <v>17</v>
      </c>
      <c r="B57" s="42"/>
      <c r="C57" s="43">
        <v>3050000</v>
      </c>
      <c r="D57" s="43">
        <f>1435000+1760000+95000</f>
        <v>3290000</v>
      </c>
      <c r="E57" s="43">
        <f t="shared" si="3"/>
        <v>240000</v>
      </c>
      <c r="F57" s="44">
        <v>3289960.44</v>
      </c>
      <c r="G57" s="43">
        <f t="shared" si="4"/>
        <v>-39.560000000055879</v>
      </c>
      <c r="H57" s="14">
        <f t="shared" si="20"/>
        <v>99.998797568389051</v>
      </c>
    </row>
    <row r="58" spans="1:8">
      <c r="A58" s="41" t="s">
        <v>18</v>
      </c>
      <c r="B58" s="42"/>
      <c r="C58" s="43">
        <v>400000</v>
      </c>
      <c r="D58" s="43">
        <v>400000</v>
      </c>
      <c r="E58" s="43">
        <f t="shared" si="3"/>
        <v>0</v>
      </c>
      <c r="F58" s="44">
        <v>400000</v>
      </c>
      <c r="G58" s="43">
        <f t="shared" si="4"/>
        <v>0</v>
      </c>
      <c r="H58" s="14">
        <f t="shared" si="20"/>
        <v>100</v>
      </c>
    </row>
    <row r="59" spans="1:8" ht="31.5">
      <c r="A59" s="41" t="s">
        <v>19</v>
      </c>
      <c r="B59" s="42"/>
      <c r="C59" s="43">
        <v>700000</v>
      </c>
      <c r="D59" s="43">
        <v>700000</v>
      </c>
      <c r="E59" s="43">
        <f t="shared" si="3"/>
        <v>0</v>
      </c>
      <c r="F59" s="43">
        <v>699999.99</v>
      </c>
      <c r="G59" s="43">
        <f t="shared" si="4"/>
        <v>-1.0000000009313226E-2</v>
      </c>
      <c r="H59" s="14">
        <f t="shared" si="20"/>
        <v>99.999998571428577</v>
      </c>
    </row>
    <row r="60" spans="1:8">
      <c r="A60" s="41" t="s">
        <v>6</v>
      </c>
      <c r="B60" s="42"/>
      <c r="C60" s="43"/>
      <c r="D60" s="43">
        <f>9840+140000</f>
        <v>149840</v>
      </c>
      <c r="E60" s="43">
        <f t="shared" si="3"/>
        <v>149840</v>
      </c>
      <c r="F60" s="43">
        <v>149838.92000000001</v>
      </c>
      <c r="G60" s="43">
        <f t="shared" si="4"/>
        <v>-1.0799999999871943</v>
      </c>
      <c r="H60" s="14"/>
    </row>
    <row r="61" spans="1:8" ht="31.5">
      <c r="A61" s="41" t="s">
        <v>12</v>
      </c>
      <c r="B61" s="42"/>
      <c r="C61" s="43">
        <v>2550000</v>
      </c>
      <c r="D61" s="43">
        <f>49776+12595175+811108</f>
        <v>13456059</v>
      </c>
      <c r="E61" s="43">
        <f t="shared" si="3"/>
        <v>10906059</v>
      </c>
      <c r="F61" s="43">
        <v>13306050.039999999</v>
      </c>
      <c r="G61" s="43">
        <f t="shared" si="4"/>
        <v>-150008.96000000089</v>
      </c>
      <c r="H61" s="14">
        <f t="shared" si="20"/>
        <v>98.885193948688837</v>
      </c>
    </row>
    <row r="62" spans="1:8" s="40" customFormat="1" ht="24" customHeight="1">
      <c r="A62" s="11" t="s">
        <v>86</v>
      </c>
      <c r="B62" s="12" t="s">
        <v>87</v>
      </c>
      <c r="C62" s="39">
        <f t="shared" ref="C62:D62" si="27">C63</f>
        <v>154552600</v>
      </c>
      <c r="D62" s="39">
        <f t="shared" si="27"/>
        <v>190996356</v>
      </c>
      <c r="E62" s="39">
        <f t="shared" si="3"/>
        <v>36443756</v>
      </c>
      <c r="F62" s="39">
        <f>F63</f>
        <v>172379174</v>
      </c>
      <c r="G62" s="39">
        <f t="shared" si="4"/>
        <v>-18617182</v>
      </c>
      <c r="H62" s="13">
        <f t="shared" si="20"/>
        <v>90.252598327059189</v>
      </c>
    </row>
    <row r="63" spans="1:8" ht="31.5">
      <c r="A63" s="41" t="s">
        <v>12</v>
      </c>
      <c r="B63" s="42"/>
      <c r="C63" s="43">
        <v>154552600</v>
      </c>
      <c r="D63" s="43">
        <v>190996356</v>
      </c>
      <c r="E63" s="43">
        <f t="shared" si="3"/>
        <v>36443756</v>
      </c>
      <c r="F63" s="43">
        <v>172379174</v>
      </c>
      <c r="G63" s="43">
        <f t="shared" si="4"/>
        <v>-18617182</v>
      </c>
      <c r="H63" s="14">
        <f t="shared" si="20"/>
        <v>90.252598327059189</v>
      </c>
    </row>
    <row r="64" spans="1:8" s="40" customFormat="1" ht="82.5" customHeight="1">
      <c r="A64" s="46" t="s">
        <v>7</v>
      </c>
      <c r="B64" s="12" t="s">
        <v>8</v>
      </c>
      <c r="C64" s="39">
        <f t="shared" ref="C64:D64" si="28">C65+C68+C72</f>
        <v>18452365</v>
      </c>
      <c r="D64" s="39">
        <f t="shared" si="28"/>
        <v>32995918</v>
      </c>
      <c r="E64" s="39">
        <f t="shared" si="3"/>
        <v>14543553</v>
      </c>
      <c r="F64" s="39">
        <f>F65+F68+F72</f>
        <v>27630280.32</v>
      </c>
      <c r="G64" s="39">
        <f t="shared" si="4"/>
        <v>-5365637.68</v>
      </c>
      <c r="H64" s="13">
        <f t="shared" si="20"/>
        <v>83.738480378087971</v>
      </c>
    </row>
    <row r="65" spans="1:8" s="40" customFormat="1" ht="21" customHeight="1">
      <c r="A65" s="46" t="s">
        <v>9</v>
      </c>
      <c r="B65" s="12" t="s">
        <v>10</v>
      </c>
      <c r="C65" s="45">
        <f t="shared" ref="C65:D65" si="29">SUM(C66:C67)</f>
        <v>300000</v>
      </c>
      <c r="D65" s="45">
        <f t="shared" si="29"/>
        <v>14582943</v>
      </c>
      <c r="E65" s="39">
        <f t="shared" si="3"/>
        <v>14282943</v>
      </c>
      <c r="F65" s="45">
        <f>SUM(F66:F67)</f>
        <v>14578646.32</v>
      </c>
      <c r="G65" s="39">
        <f t="shared" si="4"/>
        <v>-4296.679999999702</v>
      </c>
      <c r="H65" s="13">
        <f t="shared" si="20"/>
        <v>99.970536262810612</v>
      </c>
    </row>
    <row r="66" spans="1:8">
      <c r="A66" s="47" t="s">
        <v>11</v>
      </c>
      <c r="B66" s="42"/>
      <c r="C66" s="43">
        <v>300000</v>
      </c>
      <c r="D66" s="43">
        <v>465000</v>
      </c>
      <c r="E66" s="43">
        <f t="shared" si="3"/>
        <v>165000</v>
      </c>
      <c r="F66" s="44">
        <v>460703.32</v>
      </c>
      <c r="G66" s="43">
        <f t="shared" si="4"/>
        <v>-4296.679999999993</v>
      </c>
      <c r="H66" s="14">
        <f t="shared" si="20"/>
        <v>99.07598279569892</v>
      </c>
    </row>
    <row r="67" spans="1:8" ht="31.5">
      <c r="A67" s="47" t="s">
        <v>12</v>
      </c>
      <c r="B67" s="42"/>
      <c r="C67" s="44">
        <v>0</v>
      </c>
      <c r="D67" s="43">
        <v>14117943</v>
      </c>
      <c r="E67" s="43">
        <f t="shared" si="3"/>
        <v>14117943</v>
      </c>
      <c r="F67" s="50">
        <v>14117943</v>
      </c>
      <c r="G67" s="43">
        <f t="shared" si="4"/>
        <v>0</v>
      </c>
      <c r="H67" s="14">
        <f t="shared" si="20"/>
        <v>100</v>
      </c>
    </row>
    <row r="68" spans="1:8" s="40" customFormat="1" ht="21.75" customHeight="1">
      <c r="A68" s="46" t="s">
        <v>13</v>
      </c>
      <c r="B68" s="12" t="s">
        <v>14</v>
      </c>
      <c r="C68" s="39">
        <f t="shared" ref="C68:D68" si="30">SUM(C69:C71)</f>
        <v>17152365</v>
      </c>
      <c r="D68" s="39">
        <f t="shared" si="30"/>
        <v>17412975</v>
      </c>
      <c r="E68" s="39">
        <f t="shared" si="3"/>
        <v>260610</v>
      </c>
      <c r="F68" s="39">
        <f>SUM(F69:F71)</f>
        <v>12053286.91</v>
      </c>
      <c r="G68" s="39">
        <f t="shared" si="4"/>
        <v>-5359688.09</v>
      </c>
      <c r="H68" s="13">
        <f t="shared" si="20"/>
        <v>69.220147102950534</v>
      </c>
    </row>
    <row r="69" spans="1:8" ht="31.5">
      <c r="A69" s="47" t="s">
        <v>5</v>
      </c>
      <c r="B69" s="42"/>
      <c r="C69" s="43">
        <v>322000</v>
      </c>
      <c r="D69" s="43">
        <v>1820532</v>
      </c>
      <c r="E69" s="43">
        <f t="shared" si="3"/>
        <v>1498532</v>
      </c>
      <c r="F69" s="44">
        <v>1820530.6</v>
      </c>
      <c r="G69" s="43">
        <f t="shared" si="4"/>
        <v>-1.3999999999068677</v>
      </c>
      <c r="H69" s="14">
        <f t="shared" si="20"/>
        <v>99.999923099401727</v>
      </c>
    </row>
    <row r="70" spans="1:8">
      <c r="A70" s="47" t="s">
        <v>6</v>
      </c>
      <c r="B70" s="42"/>
      <c r="C70" s="43">
        <v>10000000</v>
      </c>
      <c r="D70" s="51">
        <v>8554835</v>
      </c>
      <c r="E70" s="43">
        <f t="shared" si="3"/>
        <v>-1445165</v>
      </c>
      <c r="F70" s="43">
        <v>7989110.4500000002</v>
      </c>
      <c r="G70" s="43">
        <f t="shared" si="4"/>
        <v>-565724.54999999981</v>
      </c>
      <c r="H70" s="14">
        <f t="shared" si="20"/>
        <v>93.38707818444189</v>
      </c>
    </row>
    <row r="71" spans="1:8" ht="31.5">
      <c r="A71" s="47" t="s">
        <v>12</v>
      </c>
      <c r="B71" s="42"/>
      <c r="C71" s="43">
        <v>6830365</v>
      </c>
      <c r="D71" s="43">
        <v>7037608</v>
      </c>
      <c r="E71" s="43">
        <f t="shared" si="3"/>
        <v>207243</v>
      </c>
      <c r="F71" s="50">
        <v>2243645.86</v>
      </c>
      <c r="G71" s="43">
        <f t="shared" si="4"/>
        <v>-4793962.1400000006</v>
      </c>
      <c r="H71" s="14">
        <f t="shared" si="20"/>
        <v>31.880801829257894</v>
      </c>
    </row>
    <row r="72" spans="1:8" s="40" customFormat="1" ht="35.25" customHeight="1">
      <c r="A72" s="46" t="s">
        <v>15</v>
      </c>
      <c r="B72" s="12" t="s">
        <v>16</v>
      </c>
      <c r="C72" s="39">
        <f t="shared" ref="C72:D72" si="31">SUM(C73:C76)</f>
        <v>1000000</v>
      </c>
      <c r="D72" s="39">
        <f t="shared" si="31"/>
        <v>1000000</v>
      </c>
      <c r="E72" s="39">
        <f t="shared" si="3"/>
        <v>0</v>
      </c>
      <c r="F72" s="39">
        <f>SUM(F73:F76)</f>
        <v>998347.09</v>
      </c>
      <c r="G72" s="39">
        <f t="shared" si="4"/>
        <v>-1652.9100000000326</v>
      </c>
      <c r="H72" s="13">
        <f t="shared" si="20"/>
        <v>99.834709000000004</v>
      </c>
    </row>
    <row r="73" spans="1:8">
      <c r="A73" s="47" t="s">
        <v>11</v>
      </c>
      <c r="B73" s="42"/>
      <c r="C73" s="43">
        <v>20000</v>
      </c>
      <c r="D73" s="43">
        <v>20000</v>
      </c>
      <c r="E73" s="43">
        <f t="shared" si="3"/>
        <v>0</v>
      </c>
      <c r="F73" s="50">
        <v>20000</v>
      </c>
      <c r="G73" s="43">
        <f t="shared" si="4"/>
        <v>0</v>
      </c>
      <c r="H73" s="14">
        <f t="shared" si="20"/>
        <v>100</v>
      </c>
    </row>
    <row r="74" spans="1:8" ht="31.5">
      <c r="A74" s="47" t="s">
        <v>17</v>
      </c>
      <c r="B74" s="42"/>
      <c r="C74" s="43">
        <v>660000</v>
      </c>
      <c r="D74" s="43">
        <v>660000</v>
      </c>
      <c r="E74" s="43">
        <f t="shared" si="3"/>
        <v>0</v>
      </c>
      <c r="F74" s="43">
        <v>658347.09</v>
      </c>
      <c r="G74" s="43">
        <f t="shared" si="4"/>
        <v>-1652.9100000000326</v>
      </c>
      <c r="H74" s="14">
        <f t="shared" si="20"/>
        <v>99.749559090909088</v>
      </c>
    </row>
    <row r="75" spans="1:8">
      <c r="A75" s="47" t="s">
        <v>18</v>
      </c>
      <c r="B75" s="42"/>
      <c r="C75" s="43">
        <v>300000</v>
      </c>
      <c r="D75" s="43">
        <v>300000</v>
      </c>
      <c r="E75" s="43">
        <f t="shared" si="3"/>
        <v>0</v>
      </c>
      <c r="F75" s="44">
        <v>300000</v>
      </c>
      <c r="G75" s="43">
        <f t="shared" si="4"/>
        <v>0</v>
      </c>
      <c r="H75" s="14">
        <f t="shared" ref="H75:H106" si="32">(F75/D75)*100</f>
        <v>100</v>
      </c>
    </row>
    <row r="76" spans="1:8" ht="31.5">
      <c r="A76" s="47" t="s">
        <v>19</v>
      </c>
      <c r="B76" s="42"/>
      <c r="C76" s="43">
        <v>20000</v>
      </c>
      <c r="D76" s="43">
        <v>20000</v>
      </c>
      <c r="E76" s="43">
        <f t="shared" ref="E76:E115" si="33">D76-C76</f>
        <v>0</v>
      </c>
      <c r="F76" s="44">
        <v>20000</v>
      </c>
      <c r="G76" s="43">
        <f t="shared" ref="G76:G115" si="34">F76-D76</f>
        <v>0</v>
      </c>
      <c r="H76" s="14">
        <f t="shared" si="32"/>
        <v>100</v>
      </c>
    </row>
    <row r="77" spans="1:8" s="40" customFormat="1" ht="55.5" customHeight="1">
      <c r="A77" s="11" t="s">
        <v>37</v>
      </c>
      <c r="B77" s="12" t="s">
        <v>38</v>
      </c>
      <c r="C77" s="39">
        <f t="shared" ref="C77:D77" si="35">C78+C80</f>
        <v>19768460</v>
      </c>
      <c r="D77" s="39">
        <f t="shared" si="35"/>
        <v>22139919</v>
      </c>
      <c r="E77" s="39">
        <f t="shared" si="33"/>
        <v>2371459</v>
      </c>
      <c r="F77" s="39">
        <f>F78+F80</f>
        <v>21178152.539999999</v>
      </c>
      <c r="G77" s="39">
        <f t="shared" si="34"/>
        <v>-961766.46000000089</v>
      </c>
      <c r="H77" s="13">
        <f t="shared" si="32"/>
        <v>95.655962155959102</v>
      </c>
    </row>
    <row r="78" spans="1:8" s="40" customFormat="1" ht="51" customHeight="1">
      <c r="A78" s="11" t="s">
        <v>39</v>
      </c>
      <c r="B78" s="12" t="s">
        <v>40</v>
      </c>
      <c r="C78" s="45">
        <f t="shared" ref="C78:D78" si="36">C79</f>
        <v>331500</v>
      </c>
      <c r="D78" s="45">
        <f t="shared" si="36"/>
        <v>331500</v>
      </c>
      <c r="E78" s="39">
        <f t="shared" si="33"/>
        <v>0</v>
      </c>
      <c r="F78" s="52">
        <f>F79</f>
        <v>178874.31</v>
      </c>
      <c r="G78" s="39">
        <f t="shared" si="34"/>
        <v>-152625.69</v>
      </c>
      <c r="H78" s="13">
        <f t="shared" si="32"/>
        <v>53.959067873303169</v>
      </c>
    </row>
    <row r="79" spans="1:8">
      <c r="A79" s="41" t="s">
        <v>11</v>
      </c>
      <c r="B79" s="42"/>
      <c r="C79" s="43">
        <v>331500</v>
      </c>
      <c r="D79" s="43">
        <v>331500</v>
      </c>
      <c r="E79" s="43">
        <f t="shared" si="33"/>
        <v>0</v>
      </c>
      <c r="F79" s="50">
        <v>178874.31</v>
      </c>
      <c r="G79" s="43">
        <f t="shared" si="34"/>
        <v>-152625.69</v>
      </c>
      <c r="H79" s="14">
        <f t="shared" si="32"/>
        <v>53.959067873303169</v>
      </c>
    </row>
    <row r="80" spans="1:8" s="40" customFormat="1" ht="35.25" customHeight="1">
      <c r="A80" s="11" t="s">
        <v>41</v>
      </c>
      <c r="B80" s="12" t="s">
        <v>42</v>
      </c>
      <c r="C80" s="39">
        <f t="shared" ref="C80:D80" si="37">SUM(C81:C87)</f>
        <v>19436960</v>
      </c>
      <c r="D80" s="39">
        <f t="shared" si="37"/>
        <v>21808419</v>
      </c>
      <c r="E80" s="39">
        <f t="shared" si="33"/>
        <v>2371459</v>
      </c>
      <c r="F80" s="39">
        <f>SUM(F81:F87)</f>
        <v>20999278.23</v>
      </c>
      <c r="G80" s="39">
        <f t="shared" si="34"/>
        <v>-809140.76999999955</v>
      </c>
      <c r="H80" s="13">
        <f t="shared" si="32"/>
        <v>96.289777952266959</v>
      </c>
    </row>
    <row r="81" spans="1:8">
      <c r="A81" s="41" t="s">
        <v>11</v>
      </c>
      <c r="B81" s="42"/>
      <c r="C81" s="43">
        <v>508000</v>
      </c>
      <c r="D81" s="43">
        <f>177200+60000</f>
        <v>237200</v>
      </c>
      <c r="E81" s="43">
        <f t="shared" si="33"/>
        <v>-270800</v>
      </c>
      <c r="F81" s="50">
        <v>237141.42</v>
      </c>
      <c r="G81" s="43">
        <f t="shared" si="34"/>
        <v>-58.579999999987194</v>
      </c>
      <c r="H81" s="14">
        <f t="shared" si="32"/>
        <v>99.975303541315355</v>
      </c>
    </row>
    <row r="82" spans="1:8" ht="31.5">
      <c r="A82" s="41" t="s">
        <v>5</v>
      </c>
      <c r="B82" s="42"/>
      <c r="C82" s="43">
        <v>144960</v>
      </c>
      <c r="D82" s="43">
        <v>80106</v>
      </c>
      <c r="E82" s="43">
        <f t="shared" si="33"/>
        <v>-64854</v>
      </c>
      <c r="F82" s="43">
        <v>80105.63</v>
      </c>
      <c r="G82" s="43">
        <f t="shared" si="34"/>
        <v>-0.36999999999534339</v>
      </c>
      <c r="H82" s="14">
        <f t="shared" si="32"/>
        <v>99.999538112001602</v>
      </c>
    </row>
    <row r="83" spans="1:8" ht="31.5">
      <c r="A83" s="41" t="s">
        <v>17</v>
      </c>
      <c r="B83" s="42"/>
      <c r="C83" s="43">
        <v>12401000</v>
      </c>
      <c r="D83" s="43">
        <f>5370226+7974774+157000+42000</f>
        <v>13544000</v>
      </c>
      <c r="E83" s="43">
        <f t="shared" si="33"/>
        <v>1143000</v>
      </c>
      <c r="F83" s="43">
        <v>13539383.939999999</v>
      </c>
      <c r="G83" s="43">
        <f t="shared" si="34"/>
        <v>-4616.0600000005215</v>
      </c>
      <c r="H83" s="14">
        <f t="shared" si="32"/>
        <v>99.965918044890728</v>
      </c>
    </row>
    <row r="84" spans="1:8">
      <c r="A84" s="41" t="s">
        <v>18</v>
      </c>
      <c r="B84" s="42"/>
      <c r="C84" s="43">
        <v>1773200</v>
      </c>
      <c r="D84" s="43">
        <f>454200+1535274+119380</f>
        <v>2108854</v>
      </c>
      <c r="E84" s="43">
        <f t="shared" si="33"/>
        <v>335654</v>
      </c>
      <c r="F84" s="43">
        <v>2108854</v>
      </c>
      <c r="G84" s="43">
        <f t="shared" si="34"/>
        <v>0</v>
      </c>
      <c r="H84" s="14">
        <f t="shared" si="32"/>
        <v>100</v>
      </c>
    </row>
    <row r="85" spans="1:8" ht="31.5">
      <c r="A85" s="41" t="s">
        <v>19</v>
      </c>
      <c r="B85" s="42"/>
      <c r="C85" s="43">
        <v>946000</v>
      </c>
      <c r="D85" s="43">
        <f>775000+171000</f>
        <v>946000</v>
      </c>
      <c r="E85" s="43">
        <f t="shared" si="33"/>
        <v>0</v>
      </c>
      <c r="F85" s="43">
        <v>945979.92</v>
      </c>
      <c r="G85" s="43">
        <f t="shared" si="34"/>
        <v>-20.07999999995809</v>
      </c>
      <c r="H85" s="14">
        <f t="shared" si="32"/>
        <v>99.997877378435518</v>
      </c>
    </row>
    <row r="86" spans="1:8">
      <c r="A86" s="41" t="s">
        <v>6</v>
      </c>
      <c r="B86" s="42"/>
      <c r="C86" s="43">
        <v>66500</v>
      </c>
      <c r="D86" s="43">
        <v>66500</v>
      </c>
      <c r="E86" s="43">
        <f t="shared" si="33"/>
        <v>0</v>
      </c>
      <c r="F86" s="43">
        <v>65331</v>
      </c>
      <c r="G86" s="43">
        <f t="shared" si="34"/>
        <v>-1169</v>
      </c>
      <c r="H86" s="14">
        <f t="shared" si="32"/>
        <v>98.242105263157896</v>
      </c>
    </row>
    <row r="87" spans="1:8" ht="31.5">
      <c r="A87" s="41" t="s">
        <v>12</v>
      </c>
      <c r="B87" s="42"/>
      <c r="C87" s="43">
        <v>3597300</v>
      </c>
      <c r="D87" s="43">
        <f>28300+62000+4419429+316030</f>
        <v>4825759</v>
      </c>
      <c r="E87" s="43">
        <f t="shared" si="33"/>
        <v>1228459</v>
      </c>
      <c r="F87" s="43">
        <v>4022482.32</v>
      </c>
      <c r="G87" s="43">
        <f t="shared" si="34"/>
        <v>-803276.68000000017</v>
      </c>
      <c r="H87" s="14">
        <f t="shared" si="32"/>
        <v>83.35439710105706</v>
      </c>
    </row>
    <row r="88" spans="1:8" s="40" customFormat="1" ht="36" customHeight="1">
      <c r="A88" s="46" t="s">
        <v>93</v>
      </c>
      <c r="B88" s="12" t="s">
        <v>32</v>
      </c>
      <c r="C88" s="39">
        <f t="shared" ref="C88:D88" si="38">C89+C91</f>
        <v>262778600</v>
      </c>
      <c r="D88" s="39">
        <f t="shared" si="38"/>
        <v>272419076</v>
      </c>
      <c r="E88" s="39">
        <f t="shared" si="33"/>
        <v>9640476</v>
      </c>
      <c r="F88" s="39">
        <f>F89+F91</f>
        <v>266849608.59999999</v>
      </c>
      <c r="G88" s="39">
        <f t="shared" si="34"/>
        <v>-5569467.400000006</v>
      </c>
      <c r="H88" s="13">
        <f t="shared" si="32"/>
        <v>97.955551614894986</v>
      </c>
    </row>
    <row r="89" spans="1:8" s="40" customFormat="1" ht="21.75" customHeight="1">
      <c r="A89" s="46" t="s">
        <v>33</v>
      </c>
      <c r="B89" s="12" t="s">
        <v>34</v>
      </c>
      <c r="C89" s="39">
        <f t="shared" ref="C89:D89" si="39">C90</f>
        <v>259278600</v>
      </c>
      <c r="D89" s="39">
        <f t="shared" si="39"/>
        <v>265167876</v>
      </c>
      <c r="E89" s="39">
        <f t="shared" si="33"/>
        <v>5889276</v>
      </c>
      <c r="F89" s="39">
        <f>F90</f>
        <v>259622098.09999999</v>
      </c>
      <c r="G89" s="39">
        <f t="shared" si="34"/>
        <v>-5545777.900000006</v>
      </c>
      <c r="H89" s="13">
        <f t="shared" si="32"/>
        <v>97.908578526306854</v>
      </c>
    </row>
    <row r="90" spans="1:8">
      <c r="A90" s="47" t="s">
        <v>11</v>
      </c>
      <c r="B90" s="42"/>
      <c r="C90" s="43">
        <v>259278600</v>
      </c>
      <c r="D90" s="43">
        <v>265167876</v>
      </c>
      <c r="E90" s="43">
        <f t="shared" si="33"/>
        <v>5889276</v>
      </c>
      <c r="F90" s="43">
        <v>259622098.09999999</v>
      </c>
      <c r="G90" s="43">
        <f t="shared" si="34"/>
        <v>-5545777.900000006</v>
      </c>
      <c r="H90" s="14">
        <f t="shared" si="32"/>
        <v>97.908578526306854</v>
      </c>
    </row>
    <row r="91" spans="1:8" s="40" customFormat="1" ht="21" customHeight="1">
      <c r="A91" s="46" t="s">
        <v>35</v>
      </c>
      <c r="B91" s="12" t="s">
        <v>36</v>
      </c>
      <c r="C91" s="45">
        <f t="shared" ref="C91:D91" si="40">C92</f>
        <v>3500000</v>
      </c>
      <c r="D91" s="45">
        <f t="shared" si="40"/>
        <v>7251200</v>
      </c>
      <c r="E91" s="39">
        <f t="shared" si="33"/>
        <v>3751200</v>
      </c>
      <c r="F91" s="45">
        <f>F92</f>
        <v>7227510.5</v>
      </c>
      <c r="G91" s="39">
        <f t="shared" si="34"/>
        <v>-23689.5</v>
      </c>
      <c r="H91" s="13">
        <f t="shared" si="32"/>
        <v>99.673302349955875</v>
      </c>
    </row>
    <row r="92" spans="1:8">
      <c r="A92" s="47" t="s">
        <v>11</v>
      </c>
      <c r="B92" s="42"/>
      <c r="C92" s="43">
        <v>3500000</v>
      </c>
      <c r="D92" s="43">
        <v>7251200</v>
      </c>
      <c r="E92" s="43">
        <f t="shared" si="33"/>
        <v>3751200</v>
      </c>
      <c r="F92" s="44">
        <v>7227510.5</v>
      </c>
      <c r="G92" s="43">
        <f t="shared" si="34"/>
        <v>-23689.5</v>
      </c>
      <c r="H92" s="14">
        <f t="shared" si="32"/>
        <v>99.673302349955875</v>
      </c>
    </row>
    <row r="93" spans="1:8" s="40" customFormat="1" ht="36" customHeight="1">
      <c r="A93" s="11" t="s">
        <v>70</v>
      </c>
      <c r="B93" s="12" t="s">
        <v>71</v>
      </c>
      <c r="C93" s="39">
        <f t="shared" ref="C93:D93" si="41">C94+C96</f>
        <v>380671400</v>
      </c>
      <c r="D93" s="39">
        <f t="shared" si="41"/>
        <v>533939023</v>
      </c>
      <c r="E93" s="39">
        <f t="shared" si="33"/>
        <v>153267623</v>
      </c>
      <c r="F93" s="39">
        <f>F94+F96</f>
        <v>499822013.15999997</v>
      </c>
      <c r="G93" s="39">
        <f t="shared" si="34"/>
        <v>-34117009.840000033</v>
      </c>
      <c r="H93" s="13">
        <f t="shared" si="32"/>
        <v>93.610317214068843</v>
      </c>
    </row>
    <row r="94" spans="1:8" s="40" customFormat="1" ht="21" customHeight="1">
      <c r="A94" s="11" t="s">
        <v>72</v>
      </c>
      <c r="B94" s="12" t="s">
        <v>73</v>
      </c>
      <c r="C94" s="39">
        <f t="shared" ref="C94:D94" si="42">C95</f>
        <v>151252000</v>
      </c>
      <c r="D94" s="39">
        <f t="shared" si="42"/>
        <v>198561631</v>
      </c>
      <c r="E94" s="39">
        <f t="shared" si="33"/>
        <v>47309631</v>
      </c>
      <c r="F94" s="39">
        <f>F95</f>
        <v>198561609</v>
      </c>
      <c r="G94" s="39">
        <f t="shared" si="34"/>
        <v>-22</v>
      </c>
      <c r="H94" s="13">
        <f t="shared" si="32"/>
        <v>99.999988920316625</v>
      </c>
    </row>
    <row r="95" spans="1:8" ht="31.5">
      <c r="A95" s="41" t="s">
        <v>12</v>
      </c>
      <c r="B95" s="42"/>
      <c r="C95" s="43">
        <v>151252000</v>
      </c>
      <c r="D95" s="43">
        <v>198561631</v>
      </c>
      <c r="E95" s="43">
        <f t="shared" si="33"/>
        <v>47309631</v>
      </c>
      <c r="F95" s="43">
        <v>198561609</v>
      </c>
      <c r="G95" s="43">
        <f t="shared" si="34"/>
        <v>-22</v>
      </c>
      <c r="H95" s="14">
        <f t="shared" si="32"/>
        <v>99.999988920316625</v>
      </c>
    </row>
    <row r="96" spans="1:8" s="40" customFormat="1" ht="21" customHeight="1">
      <c r="A96" s="11" t="s">
        <v>74</v>
      </c>
      <c r="B96" s="12" t="s">
        <v>75</v>
      </c>
      <c r="C96" s="39">
        <f t="shared" ref="C96:D96" si="43">SUM(C97:C98)</f>
        <v>229419400</v>
      </c>
      <c r="D96" s="39">
        <f t="shared" si="43"/>
        <v>335377392</v>
      </c>
      <c r="E96" s="39">
        <f t="shared" si="33"/>
        <v>105957992</v>
      </c>
      <c r="F96" s="39">
        <f>SUM(F97:F98)</f>
        <v>301260404.15999997</v>
      </c>
      <c r="G96" s="39">
        <f t="shared" si="34"/>
        <v>-34116987.840000033</v>
      </c>
      <c r="H96" s="13">
        <f t="shared" si="32"/>
        <v>89.827284529662023</v>
      </c>
    </row>
    <row r="97" spans="1:8">
      <c r="A97" s="41" t="s">
        <v>6</v>
      </c>
      <c r="B97" s="42"/>
      <c r="C97" s="43">
        <v>105638900</v>
      </c>
      <c r="D97" s="43">
        <f>113112037-676100</f>
        <v>112435937</v>
      </c>
      <c r="E97" s="43">
        <f t="shared" si="33"/>
        <v>6797037</v>
      </c>
      <c r="F97" s="43">
        <v>106170564.20999999</v>
      </c>
      <c r="G97" s="43">
        <f t="shared" si="34"/>
        <v>-6265372.7900000066</v>
      </c>
      <c r="H97" s="14">
        <f t="shared" si="32"/>
        <v>94.42760654896307</v>
      </c>
    </row>
    <row r="98" spans="1:8" ht="31.5">
      <c r="A98" s="41" t="s">
        <v>12</v>
      </c>
      <c r="B98" s="42"/>
      <c r="C98" s="43">
        <v>123780500</v>
      </c>
      <c r="D98" s="43">
        <f>207816655+15124800</f>
        <v>222941455</v>
      </c>
      <c r="E98" s="43">
        <f t="shared" si="33"/>
        <v>99160955</v>
      </c>
      <c r="F98" s="43">
        <v>195089839.94999999</v>
      </c>
      <c r="G98" s="43">
        <f t="shared" si="34"/>
        <v>-27851615.050000012</v>
      </c>
      <c r="H98" s="14">
        <f t="shared" si="32"/>
        <v>87.507206746273354</v>
      </c>
    </row>
    <row r="99" spans="1:8" s="40" customFormat="1" ht="38.25" customHeight="1">
      <c r="A99" s="46" t="s">
        <v>94</v>
      </c>
      <c r="B99" s="12" t="s">
        <v>22</v>
      </c>
      <c r="C99" s="39">
        <f t="shared" ref="C99:D99" si="44">C100+C102+C104</f>
        <v>77216900</v>
      </c>
      <c r="D99" s="39">
        <f t="shared" si="44"/>
        <v>61861550</v>
      </c>
      <c r="E99" s="39">
        <f t="shared" si="33"/>
        <v>-15355350</v>
      </c>
      <c r="F99" s="39">
        <f>F100+F102+F104</f>
        <v>61741688.329999998</v>
      </c>
      <c r="G99" s="39">
        <f t="shared" si="34"/>
        <v>-119861.67000000179</v>
      </c>
      <c r="H99" s="13">
        <f t="shared" si="32"/>
        <v>99.806242051807629</v>
      </c>
    </row>
    <row r="100" spans="1:8" s="40" customFormat="1" ht="34.5" customHeight="1">
      <c r="A100" s="46" t="s">
        <v>23</v>
      </c>
      <c r="B100" s="12" t="s">
        <v>24</v>
      </c>
      <c r="C100" s="39">
        <f t="shared" ref="C100:D100" si="45">C101</f>
        <v>59716900</v>
      </c>
      <c r="D100" s="39">
        <f t="shared" si="45"/>
        <v>59716900</v>
      </c>
      <c r="E100" s="39">
        <f t="shared" si="33"/>
        <v>0</v>
      </c>
      <c r="F100" s="39">
        <f>F101</f>
        <v>59600038.329999998</v>
      </c>
      <c r="G100" s="39">
        <f t="shared" si="34"/>
        <v>-116861.67000000179</v>
      </c>
      <c r="H100" s="13">
        <f t="shared" si="32"/>
        <v>99.804307206167763</v>
      </c>
    </row>
    <row r="101" spans="1:8">
      <c r="A101" s="47" t="s">
        <v>25</v>
      </c>
      <c r="B101" s="42"/>
      <c r="C101" s="43">
        <v>59716900</v>
      </c>
      <c r="D101" s="43">
        <v>59716900</v>
      </c>
      <c r="E101" s="43">
        <f t="shared" si="33"/>
        <v>0</v>
      </c>
      <c r="F101" s="43">
        <v>59600038.329999998</v>
      </c>
      <c r="G101" s="43">
        <f t="shared" si="34"/>
        <v>-116861.67000000179</v>
      </c>
      <c r="H101" s="14">
        <f t="shared" si="32"/>
        <v>99.804307206167763</v>
      </c>
    </row>
    <row r="102" spans="1:8" s="40" customFormat="1" ht="35.25" customHeight="1">
      <c r="A102" s="46" t="s">
        <v>26</v>
      </c>
      <c r="B102" s="12" t="s">
        <v>27</v>
      </c>
      <c r="C102" s="45">
        <f t="shared" ref="C102:D102" si="46">C103</f>
        <v>15000000</v>
      </c>
      <c r="D102" s="45">
        <f t="shared" si="46"/>
        <v>0</v>
      </c>
      <c r="E102" s="39">
        <f t="shared" si="33"/>
        <v>-15000000</v>
      </c>
      <c r="F102" s="52">
        <f>F103</f>
        <v>0</v>
      </c>
      <c r="G102" s="39">
        <f t="shared" si="34"/>
        <v>0</v>
      </c>
      <c r="H102" s="13">
        <v>0</v>
      </c>
    </row>
    <row r="103" spans="1:8">
      <c r="A103" s="47" t="s">
        <v>25</v>
      </c>
      <c r="B103" s="42"/>
      <c r="C103" s="43">
        <v>15000000</v>
      </c>
      <c r="D103" s="43">
        <v>0</v>
      </c>
      <c r="E103" s="43">
        <f t="shared" si="33"/>
        <v>-15000000</v>
      </c>
      <c r="F103" s="50">
        <v>0</v>
      </c>
      <c r="G103" s="43">
        <f t="shared" si="34"/>
        <v>0</v>
      </c>
      <c r="H103" s="14">
        <v>0</v>
      </c>
    </row>
    <row r="104" spans="1:8" s="40" customFormat="1" ht="35.25" customHeight="1">
      <c r="A104" s="46" t="s">
        <v>28</v>
      </c>
      <c r="B104" s="12" t="s">
        <v>29</v>
      </c>
      <c r="C104" s="45">
        <f t="shared" ref="C104:D104" si="47">C105</f>
        <v>2500000</v>
      </c>
      <c r="D104" s="45">
        <f t="shared" si="47"/>
        <v>2144650</v>
      </c>
      <c r="E104" s="39">
        <f t="shared" si="33"/>
        <v>-355350</v>
      </c>
      <c r="F104" s="52">
        <f>F105</f>
        <v>2141650</v>
      </c>
      <c r="G104" s="39">
        <f t="shared" si="34"/>
        <v>-3000</v>
      </c>
      <c r="H104" s="13">
        <f t="shared" si="32"/>
        <v>99.860117035413708</v>
      </c>
    </row>
    <row r="105" spans="1:8">
      <c r="A105" s="47" t="s">
        <v>25</v>
      </c>
      <c r="B105" s="42"/>
      <c r="C105" s="43">
        <v>2500000</v>
      </c>
      <c r="D105" s="43">
        <v>2144650</v>
      </c>
      <c r="E105" s="43">
        <f t="shared" si="33"/>
        <v>-355350</v>
      </c>
      <c r="F105" s="50">
        <v>2141650</v>
      </c>
      <c r="G105" s="43">
        <f t="shared" si="34"/>
        <v>-3000</v>
      </c>
      <c r="H105" s="14">
        <f t="shared" si="32"/>
        <v>99.860117035413708</v>
      </c>
    </row>
    <row r="106" spans="1:8" s="40" customFormat="1" ht="36" customHeight="1">
      <c r="A106" s="46" t="s">
        <v>3</v>
      </c>
      <c r="B106" s="12" t="s">
        <v>4</v>
      </c>
      <c r="C106" s="39">
        <f t="shared" ref="C106:D106" si="48">SUM(C107:C108)</f>
        <v>102488900</v>
      </c>
      <c r="D106" s="39">
        <f t="shared" si="48"/>
        <v>197411063</v>
      </c>
      <c r="E106" s="39">
        <f t="shared" si="33"/>
        <v>94922163</v>
      </c>
      <c r="F106" s="39">
        <f>SUM(F107:F108)</f>
        <v>188822969.11000001</v>
      </c>
      <c r="G106" s="39">
        <f t="shared" si="34"/>
        <v>-8588093.8899999857</v>
      </c>
      <c r="H106" s="13">
        <f t="shared" si="32"/>
        <v>95.649639002247824</v>
      </c>
    </row>
    <row r="107" spans="1:8" ht="31.5">
      <c r="A107" s="47" t="s">
        <v>5</v>
      </c>
      <c r="B107" s="42"/>
      <c r="C107" s="43">
        <v>102488900</v>
      </c>
      <c r="D107" s="43">
        <v>100914951</v>
      </c>
      <c r="E107" s="43">
        <f t="shared" si="33"/>
        <v>-1573949</v>
      </c>
      <c r="F107" s="43">
        <v>100528018.31999999</v>
      </c>
      <c r="G107" s="43">
        <f t="shared" si="34"/>
        <v>-386932.68000000715</v>
      </c>
      <c r="H107" s="14">
        <f t="shared" ref="H107:H116" si="49">(F107/D107)*100</f>
        <v>99.616575466602555</v>
      </c>
    </row>
    <row r="108" spans="1:8">
      <c r="A108" s="47" t="s">
        <v>6</v>
      </c>
      <c r="B108" s="42"/>
      <c r="C108" s="44">
        <v>0</v>
      </c>
      <c r="D108" s="43">
        <v>96496112</v>
      </c>
      <c r="E108" s="43">
        <f t="shared" si="33"/>
        <v>96496112</v>
      </c>
      <c r="F108" s="43">
        <v>88294950.790000007</v>
      </c>
      <c r="G108" s="43">
        <f t="shared" si="34"/>
        <v>-8201161.2099999934</v>
      </c>
      <c r="H108" s="14">
        <f t="shared" si="49"/>
        <v>91.501044922929125</v>
      </c>
    </row>
    <row r="109" spans="1:8" s="40" customFormat="1" ht="54" customHeight="1">
      <c r="A109" s="46" t="s">
        <v>20</v>
      </c>
      <c r="B109" s="12" t="s">
        <v>21</v>
      </c>
      <c r="C109" s="39">
        <f t="shared" ref="C109:D109" si="50">SUM(C110:C112)</f>
        <v>1000000</v>
      </c>
      <c r="D109" s="39">
        <f t="shared" si="50"/>
        <v>1000000</v>
      </c>
      <c r="E109" s="39">
        <f t="shared" si="33"/>
        <v>0</v>
      </c>
      <c r="F109" s="39">
        <f>SUM(F110:F112)</f>
        <v>999590</v>
      </c>
      <c r="G109" s="39">
        <f t="shared" si="34"/>
        <v>-410</v>
      </c>
      <c r="H109" s="13">
        <f t="shared" si="49"/>
        <v>99.959000000000003</v>
      </c>
    </row>
    <row r="110" spans="1:8" ht="31.5">
      <c r="A110" s="47" t="s">
        <v>17</v>
      </c>
      <c r="B110" s="42"/>
      <c r="C110" s="43">
        <v>290000</v>
      </c>
      <c r="D110" s="43">
        <f>120000+170000</f>
        <v>290000</v>
      </c>
      <c r="E110" s="43">
        <f t="shared" si="33"/>
        <v>0</v>
      </c>
      <c r="F110" s="50">
        <v>290000</v>
      </c>
      <c r="G110" s="43">
        <f t="shared" si="34"/>
        <v>0</v>
      </c>
      <c r="H110" s="14">
        <f t="shared" si="49"/>
        <v>100</v>
      </c>
    </row>
    <row r="111" spans="1:8">
      <c r="A111" s="47" t="s">
        <v>18</v>
      </c>
      <c r="B111" s="42"/>
      <c r="C111" s="43">
        <v>650000</v>
      </c>
      <c r="D111" s="53">
        <v>650000</v>
      </c>
      <c r="E111" s="43">
        <f t="shared" si="33"/>
        <v>0</v>
      </c>
      <c r="F111" s="43">
        <v>649590</v>
      </c>
      <c r="G111" s="43">
        <f t="shared" si="34"/>
        <v>-410</v>
      </c>
      <c r="H111" s="14">
        <f t="shared" si="49"/>
        <v>99.93692307692308</v>
      </c>
    </row>
    <row r="112" spans="1:8" ht="31.5">
      <c r="A112" s="47" t="s">
        <v>19</v>
      </c>
      <c r="B112" s="42"/>
      <c r="C112" s="43">
        <v>60000</v>
      </c>
      <c r="D112" s="54">
        <v>60000</v>
      </c>
      <c r="E112" s="43">
        <f t="shared" si="33"/>
        <v>0</v>
      </c>
      <c r="F112" s="44">
        <v>60000</v>
      </c>
      <c r="G112" s="43">
        <f t="shared" si="34"/>
        <v>0</v>
      </c>
      <c r="H112" s="14">
        <f t="shared" si="49"/>
        <v>100</v>
      </c>
    </row>
    <row r="113" spans="1:8" s="40" customFormat="1" ht="66" customHeight="1">
      <c r="A113" s="11" t="s">
        <v>56</v>
      </c>
      <c r="B113" s="12" t="s">
        <v>57</v>
      </c>
      <c r="C113" s="39">
        <f t="shared" ref="C113:D113" si="51">SUM(C114:C115)</f>
        <v>2091600</v>
      </c>
      <c r="D113" s="39">
        <f t="shared" si="51"/>
        <v>2091600</v>
      </c>
      <c r="E113" s="39">
        <f t="shared" si="33"/>
        <v>0</v>
      </c>
      <c r="F113" s="39">
        <f>SUM(F114:F115)</f>
        <v>2044903.6099999999</v>
      </c>
      <c r="G113" s="39">
        <f t="shared" si="34"/>
        <v>-46696.39000000013</v>
      </c>
      <c r="H113" s="13">
        <f t="shared" si="49"/>
        <v>97.767432109389929</v>
      </c>
    </row>
    <row r="114" spans="1:8">
      <c r="A114" s="41" t="s">
        <v>11</v>
      </c>
      <c r="B114" s="42"/>
      <c r="C114" s="43">
        <v>1000000</v>
      </c>
      <c r="D114" s="43">
        <v>1000000</v>
      </c>
      <c r="E114" s="43">
        <f t="shared" si="33"/>
        <v>0</v>
      </c>
      <c r="F114" s="50">
        <v>1000000</v>
      </c>
      <c r="G114" s="43">
        <f t="shared" si="34"/>
        <v>0</v>
      </c>
      <c r="H114" s="14">
        <f t="shared" si="49"/>
        <v>100</v>
      </c>
    </row>
    <row r="115" spans="1:8" ht="31.5">
      <c r="A115" s="41" t="s">
        <v>17</v>
      </c>
      <c r="B115" s="42"/>
      <c r="C115" s="43">
        <v>1091600</v>
      </c>
      <c r="D115" s="43">
        <v>1091600</v>
      </c>
      <c r="E115" s="43">
        <f t="shared" si="33"/>
        <v>0</v>
      </c>
      <c r="F115" s="43">
        <v>1044903.61</v>
      </c>
      <c r="G115" s="43">
        <f t="shared" si="34"/>
        <v>-46696.390000000014</v>
      </c>
      <c r="H115" s="14">
        <f t="shared" si="49"/>
        <v>95.722206852326863</v>
      </c>
    </row>
    <row r="116" spans="1:8" ht="20.25" customHeight="1">
      <c r="A116" s="15" t="s">
        <v>95</v>
      </c>
      <c r="B116" s="16"/>
      <c r="C116" s="55">
        <f t="shared" ref="C116:E116" si="52">C9+C22+C24+C30+C37+C45+C64+C77+C88+C93+C99+C106+C109+C113</f>
        <v>6045407749</v>
      </c>
      <c r="D116" s="39">
        <f t="shared" si="52"/>
        <v>7271519153</v>
      </c>
      <c r="E116" s="39">
        <f t="shared" si="52"/>
        <v>1226111404</v>
      </c>
      <c r="F116" s="39">
        <f>F9+F22+F24+F30+F37+F45+F64+F77+F88+F93+F99+F106+F109+F113</f>
        <v>6895065442.4799995</v>
      </c>
      <c r="G116" s="55">
        <f>G9+G22+G24+G30+G37+G45+G64+G77+G88+G93+G99+G106+G109+G113</f>
        <v>-376453710.52000004</v>
      </c>
      <c r="H116" s="13">
        <f t="shared" si="49"/>
        <v>94.822901479057691</v>
      </c>
    </row>
  </sheetData>
  <mergeCells count="2">
    <mergeCell ref="A5:G5"/>
    <mergeCell ref="A4:H4"/>
  </mergeCells>
  <pageMargins left="0.78740157480314965" right="0.78740157480314965" top="1.1811023622047245" bottom="0.39370078740157483" header="0.31496062992125984" footer="0.31496062992125984"/>
  <pageSetup paperSize="9" scale="70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программы</vt:lpstr>
      <vt:lpstr>Лист2</vt:lpstr>
      <vt:lpstr>Лист3</vt:lpstr>
      <vt:lpstr>программы!Заголовки_для_печати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2015-04-22T05:36:12Z</cp:lastPrinted>
  <dcterms:created xsi:type="dcterms:W3CDTF">2014-05-23T06:49:41Z</dcterms:created>
  <dcterms:modified xsi:type="dcterms:W3CDTF">2015-04-22T05:37:08Z</dcterms:modified>
</cp:coreProperties>
</file>