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32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программы!$A$4:$I$113</definedName>
    <definedName name="_xlnm.Print_Titles" localSheetId="0">программы!$3:$4</definedName>
  </definedNames>
  <calcPr calcId="125725"/>
</workbook>
</file>

<file path=xl/calcChain.xml><?xml version="1.0" encoding="utf-8"?>
<calcChain xmlns="http://schemas.openxmlformats.org/spreadsheetml/2006/main">
  <c r="E37" i="4"/>
  <c r="F37"/>
  <c r="D37"/>
  <c r="I40"/>
  <c r="G40"/>
  <c r="D40"/>
  <c r="D33"/>
  <c r="D15"/>
  <c r="H7"/>
  <c r="H8"/>
  <c r="H9"/>
  <c r="H13"/>
  <c r="H15"/>
  <c r="H17"/>
  <c r="H23"/>
  <c r="H26"/>
  <c r="H29"/>
  <c r="H30"/>
  <c r="H32"/>
  <c r="H33"/>
  <c r="H36"/>
  <c r="H38"/>
  <c r="H39"/>
  <c r="H45"/>
  <c r="H46"/>
  <c r="H48"/>
  <c r="H51"/>
  <c r="H57"/>
  <c r="H59"/>
  <c r="H63"/>
  <c r="H67"/>
  <c r="H70"/>
  <c r="H71"/>
  <c r="H78"/>
  <c r="H79"/>
  <c r="H80"/>
  <c r="H81"/>
  <c r="H82"/>
  <c r="H83"/>
  <c r="H84"/>
  <c r="H87"/>
  <c r="H92"/>
  <c r="H94"/>
  <c r="H95"/>
  <c r="H98"/>
  <c r="H104"/>
  <c r="H105"/>
  <c r="H108"/>
  <c r="H112"/>
  <c r="G76"/>
  <c r="G24"/>
  <c r="G22"/>
  <c r="D108"/>
  <c r="D105"/>
  <c r="D104"/>
  <c r="D84"/>
  <c r="D82"/>
  <c r="D81"/>
  <c r="D80"/>
  <c r="D74"/>
  <c r="D75"/>
  <c r="D57"/>
  <c r="D54"/>
  <c r="D23"/>
  <c r="D21"/>
  <c r="D9"/>
  <c r="D7"/>
  <c r="E104"/>
  <c r="H37" l="1"/>
  <c r="E46"/>
  <c r="E45"/>
  <c r="E38"/>
  <c r="E29"/>
  <c r="E13"/>
  <c r="E7"/>
  <c r="F84"/>
  <c r="F82"/>
  <c r="F81"/>
  <c r="F80"/>
  <c r="F8"/>
  <c r="I8" s="1"/>
  <c r="F7"/>
  <c r="I7" s="1"/>
  <c r="F44"/>
  <c r="I9"/>
  <c r="I11"/>
  <c r="I13"/>
  <c r="I15"/>
  <c r="I17"/>
  <c r="I19"/>
  <c r="I23"/>
  <c r="I24"/>
  <c r="I26"/>
  <c r="I29"/>
  <c r="I30"/>
  <c r="I32"/>
  <c r="I33"/>
  <c r="I36"/>
  <c r="I38"/>
  <c r="I39"/>
  <c r="I42"/>
  <c r="I45"/>
  <c r="I46"/>
  <c r="I48"/>
  <c r="I51"/>
  <c r="I53"/>
  <c r="I54"/>
  <c r="I55"/>
  <c r="I56"/>
  <c r="I57"/>
  <c r="I59"/>
  <c r="I62"/>
  <c r="I63"/>
  <c r="I65"/>
  <c r="I66"/>
  <c r="I67"/>
  <c r="I69"/>
  <c r="I70"/>
  <c r="I71"/>
  <c r="I72"/>
  <c r="I75"/>
  <c r="I78"/>
  <c r="I79"/>
  <c r="I80"/>
  <c r="I81"/>
  <c r="I82"/>
  <c r="I83"/>
  <c r="I84"/>
  <c r="I87"/>
  <c r="I89"/>
  <c r="I92"/>
  <c r="I94"/>
  <c r="I95"/>
  <c r="I98"/>
  <c r="I102"/>
  <c r="I104"/>
  <c r="I105"/>
  <c r="I107"/>
  <c r="I108"/>
  <c r="I109"/>
  <c r="I111"/>
  <c r="I112"/>
  <c r="E21"/>
  <c r="F21"/>
  <c r="C110"/>
  <c r="D110"/>
  <c r="E110"/>
  <c r="C106"/>
  <c r="D106"/>
  <c r="E106"/>
  <c r="C103"/>
  <c r="D103"/>
  <c r="E103"/>
  <c r="C18"/>
  <c r="D18"/>
  <c r="E18"/>
  <c r="C101"/>
  <c r="D101"/>
  <c r="E101"/>
  <c r="C99"/>
  <c r="D99"/>
  <c r="E99"/>
  <c r="C97"/>
  <c r="D97"/>
  <c r="E97"/>
  <c r="C91"/>
  <c r="D91"/>
  <c r="E91"/>
  <c r="C93"/>
  <c r="D93"/>
  <c r="E93"/>
  <c r="C68"/>
  <c r="D68"/>
  <c r="E68"/>
  <c r="C64"/>
  <c r="D64"/>
  <c r="E64"/>
  <c r="C61"/>
  <c r="D61"/>
  <c r="E61"/>
  <c r="C58"/>
  <c r="D58"/>
  <c r="E58"/>
  <c r="C52"/>
  <c r="D52"/>
  <c r="E52"/>
  <c r="C49"/>
  <c r="D49"/>
  <c r="E49"/>
  <c r="C47"/>
  <c r="D47"/>
  <c r="E47"/>
  <c r="C44"/>
  <c r="D44"/>
  <c r="E44"/>
  <c r="C35"/>
  <c r="D35"/>
  <c r="E35"/>
  <c r="G7"/>
  <c r="G8"/>
  <c r="G9"/>
  <c r="G11"/>
  <c r="G13"/>
  <c r="G15"/>
  <c r="G17"/>
  <c r="G19"/>
  <c r="G23"/>
  <c r="G26"/>
  <c r="G29"/>
  <c r="G30"/>
  <c r="G32"/>
  <c r="G33"/>
  <c r="G36"/>
  <c r="G38"/>
  <c r="G39"/>
  <c r="G42"/>
  <c r="G45"/>
  <c r="G46"/>
  <c r="G48"/>
  <c r="G50"/>
  <c r="G51"/>
  <c r="G53"/>
  <c r="G54"/>
  <c r="G55"/>
  <c r="G56"/>
  <c r="G57"/>
  <c r="G59"/>
  <c r="G62"/>
  <c r="G63"/>
  <c r="G65"/>
  <c r="G66"/>
  <c r="G67"/>
  <c r="G69"/>
  <c r="G70"/>
  <c r="G71"/>
  <c r="G72"/>
  <c r="G75"/>
  <c r="G78"/>
  <c r="G79"/>
  <c r="G80"/>
  <c r="G81"/>
  <c r="G82"/>
  <c r="G83"/>
  <c r="G84"/>
  <c r="G87"/>
  <c r="G89"/>
  <c r="G92"/>
  <c r="G94"/>
  <c r="G95"/>
  <c r="G98"/>
  <c r="G100"/>
  <c r="G102"/>
  <c r="G104"/>
  <c r="G105"/>
  <c r="G107"/>
  <c r="G108"/>
  <c r="G109"/>
  <c r="G111"/>
  <c r="G112"/>
  <c r="F35"/>
  <c r="F110"/>
  <c r="H110" s="1"/>
  <c r="F106"/>
  <c r="F103"/>
  <c r="F101"/>
  <c r="I101" s="1"/>
  <c r="F99"/>
  <c r="F97"/>
  <c r="C88"/>
  <c r="D88"/>
  <c r="E88"/>
  <c r="C86"/>
  <c r="D86"/>
  <c r="E86"/>
  <c r="F93"/>
  <c r="F91"/>
  <c r="F88"/>
  <c r="F86"/>
  <c r="C77"/>
  <c r="D77"/>
  <c r="E77"/>
  <c r="F77"/>
  <c r="C74"/>
  <c r="D73"/>
  <c r="E74"/>
  <c r="F74"/>
  <c r="I74" s="1"/>
  <c r="F68"/>
  <c r="F64"/>
  <c r="F61"/>
  <c r="F58"/>
  <c r="F52"/>
  <c r="F49"/>
  <c r="F47"/>
  <c r="C41"/>
  <c r="D41"/>
  <c r="E41"/>
  <c r="E34" s="1"/>
  <c r="F41"/>
  <c r="I41" s="1"/>
  <c r="C37"/>
  <c r="C31"/>
  <c r="D31"/>
  <c r="E31"/>
  <c r="F31"/>
  <c r="C28"/>
  <c r="D28"/>
  <c r="E28"/>
  <c r="F28"/>
  <c r="C25"/>
  <c r="D25"/>
  <c r="E25"/>
  <c r="F25"/>
  <c r="C21"/>
  <c r="D20"/>
  <c r="F18"/>
  <c r="G18" s="1"/>
  <c r="C16"/>
  <c r="D16"/>
  <c r="E16"/>
  <c r="F16"/>
  <c r="C14"/>
  <c r="D14"/>
  <c r="E14"/>
  <c r="F14"/>
  <c r="C12"/>
  <c r="D12"/>
  <c r="E12"/>
  <c r="F12"/>
  <c r="C10"/>
  <c r="D10"/>
  <c r="E10"/>
  <c r="F10"/>
  <c r="I10" s="1"/>
  <c r="C6"/>
  <c r="D6"/>
  <c r="E6"/>
  <c r="E5" s="1"/>
  <c r="F6"/>
  <c r="F34" l="1"/>
  <c r="H61"/>
  <c r="H77"/>
  <c r="H25"/>
  <c r="H28"/>
  <c r="H31"/>
  <c r="H21"/>
  <c r="G12"/>
  <c r="H12"/>
  <c r="G47"/>
  <c r="H47"/>
  <c r="I52"/>
  <c r="H52"/>
  <c r="I68"/>
  <c r="H68"/>
  <c r="G93"/>
  <c r="H93"/>
  <c r="G99"/>
  <c r="I103"/>
  <c r="H103"/>
  <c r="H6"/>
  <c r="H14"/>
  <c r="H16"/>
  <c r="C90"/>
  <c r="G101"/>
  <c r="H44"/>
  <c r="G58"/>
  <c r="H58"/>
  <c r="I64"/>
  <c r="H64"/>
  <c r="I86"/>
  <c r="H86"/>
  <c r="G91"/>
  <c r="H91"/>
  <c r="I97"/>
  <c r="H97"/>
  <c r="I106"/>
  <c r="H106"/>
  <c r="G35"/>
  <c r="H35"/>
  <c r="H34"/>
  <c r="I88"/>
  <c r="G49"/>
  <c r="H49"/>
  <c r="I110"/>
  <c r="D96"/>
  <c r="D85"/>
  <c r="I77"/>
  <c r="I61"/>
  <c r="I44"/>
  <c r="I31"/>
  <c r="I28"/>
  <c r="I25"/>
  <c r="I16"/>
  <c r="I14"/>
  <c r="I6"/>
  <c r="I21"/>
  <c r="I93"/>
  <c r="I91"/>
  <c r="I58"/>
  <c r="I49"/>
  <c r="I47"/>
  <c r="I37"/>
  <c r="I35"/>
  <c r="G21"/>
  <c r="I18"/>
  <c r="I12"/>
  <c r="G106"/>
  <c r="G103"/>
  <c r="C96"/>
  <c r="C85"/>
  <c r="C73"/>
  <c r="C60"/>
  <c r="C43"/>
  <c r="C34"/>
  <c r="C27"/>
  <c r="C20"/>
  <c r="C5"/>
  <c r="E96"/>
  <c r="E90"/>
  <c r="E85"/>
  <c r="E73"/>
  <c r="G68"/>
  <c r="G64"/>
  <c r="E60"/>
  <c r="E43"/>
  <c r="G44"/>
  <c r="G34"/>
  <c r="E27"/>
  <c r="G31"/>
  <c r="G28"/>
  <c r="G25"/>
  <c r="E20"/>
  <c r="G16"/>
  <c r="G14"/>
  <c r="G10"/>
  <c r="G6"/>
  <c r="G110"/>
  <c r="G97"/>
  <c r="G86"/>
  <c r="F73"/>
  <c r="G77"/>
  <c r="G74"/>
  <c r="G61"/>
  <c r="F60"/>
  <c r="H60" s="1"/>
  <c r="G52"/>
  <c r="F43"/>
  <c r="G41"/>
  <c r="F27"/>
  <c r="H27" s="1"/>
  <c r="F20"/>
  <c r="F5"/>
  <c r="D90"/>
  <c r="D60"/>
  <c r="D43"/>
  <c r="D34"/>
  <c r="I34" s="1"/>
  <c r="D27"/>
  <c r="D5"/>
  <c r="G88"/>
  <c r="G37"/>
  <c r="F96"/>
  <c r="F90"/>
  <c r="H90" s="1"/>
  <c r="F85"/>
  <c r="H43" l="1"/>
  <c r="I96"/>
  <c r="H96"/>
  <c r="I20"/>
  <c r="H20"/>
  <c r="I85"/>
  <c r="H85"/>
  <c r="I73"/>
  <c r="H73"/>
  <c r="I60"/>
  <c r="I43"/>
  <c r="I27"/>
  <c r="G90"/>
  <c r="I90"/>
  <c r="I5"/>
  <c r="G60"/>
  <c r="G43"/>
  <c r="E113"/>
  <c r="C113"/>
  <c r="G85"/>
  <c r="G27"/>
  <c r="G20"/>
  <c r="G5"/>
  <c r="H5"/>
  <c r="F113"/>
  <c r="D113"/>
  <c r="G96"/>
  <c r="G73"/>
  <c r="H113" l="1"/>
  <c r="I113"/>
  <c r="G113"/>
</calcChain>
</file>

<file path=xl/sharedStrings.xml><?xml version="1.0" encoding="utf-8"?>
<sst xmlns="http://schemas.openxmlformats.org/spreadsheetml/2006/main" count="161" uniqueCount="103">
  <si>
    <t>ЦСР</t>
  </si>
  <si>
    <t>Исполнено, руб.</t>
  </si>
  <si>
    <t>Отклонение (гр.4-гр.5), руб.</t>
  </si>
  <si>
    <t>% испол. кассового плана</t>
  </si>
  <si>
    <t>Муниципальная программа города Нефтеюганска "Управление муниципальным имуществом города Нефтеюганска на 2014-2020 годы"</t>
  </si>
  <si>
    <t>22 0 0000</t>
  </si>
  <si>
    <t>Департамент имущественных и земельных отношений администрации города Нефтеюганска</t>
  </si>
  <si>
    <t>Департамент градостроительства администрации города Нефтеюганска</t>
  </si>
  <si>
    <t>Муниципальная программа города Нефтеюганска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</si>
  <si>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13 0 0000</t>
  </si>
  <si>
    <t>Подпрограмма "Профилактика правонарушений"</t>
  </si>
  <si>
    <t>13 1 0000</t>
  </si>
  <si>
    <t>администрация города Нефтеюганска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</si>
  <si>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</si>
  <si>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</si>
  <si>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</si>
  <si>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</si>
  <si>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</si>
  <si>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Департамент образования и молодежной политики администрации города Нефтеюганска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</si>
  <si>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</si>
  <si>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</si>
  <si>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города Нефтеюганска  "Профилактика экстремизма, гармонизация межэтнических и межкультурных отношений в городе Нефтеюганске на 2014-2020 годы"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</si>
  <si>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</si>
  <si>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</si>
  <si>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</si>
  <si>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</si>
  <si>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</si>
  <si>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</si>
  <si>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</si>
  <si>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</si>
  <si>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</si>
  <si>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Муниципальная программа города Нефтеюганска "Доступная среда в городе Нефтеюганске на 2014-2020 годы"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</si>
  <si>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</si>
  <si>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</si>
  <si>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</si>
  <si>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</si>
  <si>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</si>
  <si>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</si>
  <si>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</si>
  <si>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14 0 0000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</si>
  <si>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</si>
  <si>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</si>
  <si>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</si>
  <si>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</si>
  <si>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Муниципальная программа города Нефтеюганска "Обеспечение доступным и комфортным жильем жителей города Нефтеюганска в 2014-2020 годах"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</si>
  <si>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</si>
  <si>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</si>
  <si>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</si>
  <si>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</si>
  <si>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</si>
  <si>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</si>
  <si>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</si>
  <si>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Муниципальная программа города Нефтеюганска "Развитие физической культуры и спорта в городе Нефтеюганске на 2014-2020 годы"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</si>
  <si>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</si>
  <si>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</si>
  <si>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</si>
  <si>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</si>
  <si>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Нефтеюганске, на 2014-2020 годы"</t>
  </si>
  <si>
    <t>25 0 0000</t>
  </si>
  <si>
    <t>Муниципальная программа города Нефтеюганска "Развитие образования и молодежной политики в городе Нефтеюганске на 2014-2020 годы"</t>
  </si>
  <si>
    <t>02 0 0000</t>
  </si>
  <si>
    <t>Подпрограмма "Развитие дошкольного, общего и дополнительного образования"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</si>
  <si>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</si>
  <si>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</si>
  <si>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</si>
  <si>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</si>
  <si>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</si>
  <si>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Подпрограмма "Молодежь Нефтеюганска"</t>
  </si>
  <si>
    <t>02 4 0000</t>
  </si>
  <si>
    <t>Подпрограмма "Организация деятельности в сфере образования и молодежной политики"</t>
  </si>
  <si>
    <t>02 5 0000</t>
  </si>
  <si>
    <t>Муниципальная программа города Нефтеюганска "Развитие транспортной системы в городе Нефтеюганске на 2014-2020 годы"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</si>
  <si>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</si>
  <si>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</si>
  <si>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</si>
  <si>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</si>
  <si>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</si>
  <si>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Муниципальная программа города Нефтеюганска "Развитие жилищно-коммунального комплекса в городе Нефтеюганске в 2014-2020 годах"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</si>
  <si>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</si>
  <si>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</si>
  <si>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</si>
  <si>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</si>
  <si>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</si>
  <si>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</si>
  <si>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</si>
  <si>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</si>
  <si>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</si>
  <si>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</si>
  <si>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</si>
  <si>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Муниципальная программа города Нефтеюганска "Развитие сферы культуры города Нефтеюганска на 2014-2020 годы"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</si>
  <si>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</si>
  <si>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</si>
  <si>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</si>
  <si>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</si>
  <si>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</si>
  <si>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</si>
  <si>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</si>
  <si>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</si>
  <si>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</si>
  <si>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4.  Исполнение по муниципальным программам за 1 квартал 2015 года</t>
  </si>
  <si>
    <t>Бюджетная роспись                          на 2015 год,           руб.</t>
  </si>
  <si>
    <t>Кассовый план за 1 квартал, руб.</t>
  </si>
  <si>
    <t>Первоначальный план на 2015 год, руб.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</si>
</sst>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-#,##0.00;_(* &quot;&quot;??_);_(@_)"/>
    <numFmt numFmtId="165" formatCode="#,##0.0_р_."/>
    <numFmt numFmtId="166" formatCode="0.0"/>
  </numFmts>
  <fonts count="10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33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5" fillId="2" borderId="0" xfId="2" applyNumberFormat="1" applyFont="1" applyFill="1" applyAlignment="1" applyProtection="1">
      <alignment horizontal="center" vertical="center" wrapText="1"/>
    </xf>
    <xf numFmtId="4" fontId="2" fillId="2" borderId="1" xfId="3" applyNumberFormat="1" applyFont="1" applyFill="1" applyBorder="1" applyAlignment="1">
      <alignment horizontal="center" vertical="center" wrapText="1"/>
    </xf>
    <xf numFmtId="1" fontId="2" fillId="2" borderId="1" xfId="4" applyNumberFormat="1" applyFont="1" applyFill="1" applyBorder="1" applyAlignment="1">
      <alignment horizontal="center" vertical="center" wrapText="1"/>
    </xf>
    <xf numFmtId="39" fontId="2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4" fontId="0" fillId="2" borderId="0" xfId="0" applyNumberFormat="1" applyFont="1" applyFill="1"/>
    <xf numFmtId="164" fontId="2" fillId="2" borderId="1" xfId="4" applyNumberFormat="1" applyFont="1" applyFill="1" applyBorder="1" applyAlignment="1">
      <alignment horizontal="center" vertical="center" wrapText="1"/>
    </xf>
    <xf numFmtId="39" fontId="2" fillId="2" borderId="1" xfId="1" applyNumberFormat="1" applyFont="1" applyFill="1" applyBorder="1" applyAlignment="1">
      <alignment vertical="center" shrinkToFit="1"/>
    </xf>
    <xf numFmtId="39" fontId="2" fillId="2" borderId="0" xfId="0" applyNumberFormat="1" applyFont="1" applyFill="1" applyAlignment="1">
      <alignment vertical="center"/>
    </xf>
    <xf numFmtId="39" fontId="2" fillId="2" borderId="1" xfId="0" applyNumberFormat="1" applyFont="1" applyFill="1" applyBorder="1" applyAlignment="1">
      <alignment vertical="center"/>
    </xf>
    <xf numFmtId="39" fontId="7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3" fontId="2" fillId="2" borderId="1" xfId="3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wrapText="1"/>
    </xf>
    <xf numFmtId="166" fontId="0" fillId="2" borderId="0" xfId="0" applyNumberFormat="1" applyFont="1" applyFill="1"/>
    <xf numFmtId="0" fontId="5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9" sqref="D9"/>
    </sheetView>
  </sheetViews>
  <sheetFormatPr defaultRowHeight="15"/>
  <cols>
    <col min="1" max="1" width="72.28515625" style="7" customWidth="1"/>
    <col min="2" max="2" width="9.140625" style="7" hidden="1" customWidth="1"/>
    <col min="3" max="3" width="18" style="7" customWidth="1"/>
    <col min="4" max="4" width="16" style="7" customWidth="1"/>
    <col min="5" max="5" width="17.5703125" style="7" customWidth="1"/>
    <col min="6" max="6" width="17.42578125" style="7" customWidth="1"/>
    <col min="7" max="7" width="16.42578125" style="7" customWidth="1"/>
    <col min="8" max="16384" width="9.140625" style="7"/>
  </cols>
  <sheetData>
    <row r="1" spans="1:9" ht="15.75">
      <c r="A1" s="32" t="s">
        <v>99</v>
      </c>
      <c r="B1" s="32"/>
      <c r="C1" s="32"/>
      <c r="D1" s="32"/>
      <c r="E1" s="32"/>
      <c r="F1" s="32"/>
      <c r="G1" s="32"/>
      <c r="H1" s="32"/>
    </row>
    <row r="2" spans="1:9" ht="15.75">
      <c r="A2" s="9"/>
      <c r="B2" s="9"/>
      <c r="C2" s="9"/>
      <c r="D2" s="9"/>
      <c r="E2" s="9"/>
      <c r="F2" s="9"/>
      <c r="G2" s="9"/>
      <c r="H2" s="9"/>
      <c r="I2" s="9"/>
    </row>
    <row r="3" spans="1:9" ht="51">
      <c r="A3" s="20"/>
      <c r="B3" s="21" t="s">
        <v>0</v>
      </c>
      <c r="C3" s="15" t="s">
        <v>102</v>
      </c>
      <c r="D3" s="15" t="s">
        <v>100</v>
      </c>
      <c r="E3" s="15" t="s">
        <v>101</v>
      </c>
      <c r="F3" s="10" t="s">
        <v>1</v>
      </c>
      <c r="G3" s="22" t="s">
        <v>2</v>
      </c>
      <c r="H3" s="23" t="s">
        <v>3</v>
      </c>
      <c r="I3" s="23" t="s">
        <v>98</v>
      </c>
    </row>
    <row r="4" spans="1:9">
      <c r="A4" s="24">
        <v>1</v>
      </c>
      <c r="B4" s="25"/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</row>
    <row r="5" spans="1:9" ht="28.5" customHeight="1">
      <c r="A5" s="3" t="s">
        <v>59</v>
      </c>
      <c r="B5" s="1" t="s">
        <v>60</v>
      </c>
      <c r="C5" s="13">
        <f t="shared" ref="C5:E5" si="0">C6+C10+C12+C14+C16</f>
        <v>3158174217</v>
      </c>
      <c r="D5" s="13">
        <f t="shared" si="0"/>
        <v>3178985775</v>
      </c>
      <c r="E5" s="13">
        <f t="shared" si="0"/>
        <v>598863094</v>
      </c>
      <c r="F5" s="13">
        <f>F6+F10+F12+F14+F16</f>
        <v>535087619.26999992</v>
      </c>
      <c r="G5" s="13">
        <f>E5-F5</f>
        <v>63775474.730000079</v>
      </c>
      <c r="H5" s="26">
        <f>(F5/E5)*100</f>
        <v>89.350575220118657</v>
      </c>
      <c r="I5" s="26">
        <f>(F5/D5)*100</f>
        <v>16.832023077234435</v>
      </c>
    </row>
    <row r="6" spans="1:9">
      <c r="A6" s="3" t="s">
        <v>61</v>
      </c>
      <c r="B6" s="1" t="s">
        <v>62</v>
      </c>
      <c r="C6" s="13">
        <f t="shared" ref="C6:E6" si="1">SUM(C7:C9)</f>
        <v>2972994000</v>
      </c>
      <c r="D6" s="13">
        <f t="shared" si="1"/>
        <v>2993766942</v>
      </c>
      <c r="E6" s="13">
        <f t="shared" si="1"/>
        <v>559036780</v>
      </c>
      <c r="F6" s="13">
        <f>SUM(F7:F9)</f>
        <v>498233817.46999997</v>
      </c>
      <c r="G6" s="13">
        <f t="shared" ref="G6:G72" si="2">E6-F6</f>
        <v>60802962.530000031</v>
      </c>
      <c r="H6" s="26">
        <f t="shared" ref="H6:H70" si="3">(F6/E6)*100</f>
        <v>89.123620358216854</v>
      </c>
      <c r="I6" s="26">
        <f t="shared" ref="I6:I71" si="4">(F6/D6)*100</f>
        <v>16.642371538018004</v>
      </c>
    </row>
    <row r="7" spans="1:9" ht="17.25" customHeight="1">
      <c r="A7" s="6" t="s">
        <v>18</v>
      </c>
      <c r="B7" s="4"/>
      <c r="C7" s="12">
        <v>2941717000</v>
      </c>
      <c r="D7" s="12">
        <f>936298720+1932476353+87291000</f>
        <v>2956066073</v>
      </c>
      <c r="E7" s="12">
        <f>104027041+591651+267821000+141312000+22000000+709000+18350000+450000</f>
        <v>555260692</v>
      </c>
      <c r="F7" s="12">
        <f>155318901.46+329023596.18+11300000</f>
        <v>495642497.63999999</v>
      </c>
      <c r="G7" s="12">
        <f t="shared" si="2"/>
        <v>59618194.360000014</v>
      </c>
      <c r="H7" s="27">
        <f t="shared" si="3"/>
        <v>89.26302631917622</v>
      </c>
      <c r="I7" s="27">
        <f t="shared" si="4"/>
        <v>16.766962760645978</v>
      </c>
    </row>
    <row r="8" spans="1:9">
      <c r="A8" s="6" t="s">
        <v>7</v>
      </c>
      <c r="B8" s="4"/>
      <c r="C8" s="12">
        <v>31277000</v>
      </c>
      <c r="D8" s="12">
        <v>36797217</v>
      </c>
      <c r="E8" s="12">
        <v>3497188</v>
      </c>
      <c r="F8" s="12">
        <f>2312419.83</f>
        <v>2312419.83</v>
      </c>
      <c r="G8" s="12">
        <f t="shared" si="2"/>
        <v>1184768.17</v>
      </c>
      <c r="H8" s="27">
        <f t="shared" si="3"/>
        <v>66.122262514911981</v>
      </c>
      <c r="I8" s="27">
        <f t="shared" si="4"/>
        <v>6.2842247825426583</v>
      </c>
    </row>
    <row r="9" spans="1:9" ht="15.75" customHeight="1">
      <c r="A9" s="6" t="s">
        <v>13</v>
      </c>
      <c r="B9" s="4"/>
      <c r="C9" s="12">
        <v>0</v>
      </c>
      <c r="D9" s="12">
        <f>526743+376909</f>
        <v>903652</v>
      </c>
      <c r="E9" s="12">
        <v>278900</v>
      </c>
      <c r="F9" s="12">
        <v>278900</v>
      </c>
      <c r="G9" s="12">
        <f t="shared" si="2"/>
        <v>0</v>
      </c>
      <c r="H9" s="27">
        <f t="shared" si="3"/>
        <v>100</v>
      </c>
      <c r="I9" s="27">
        <f t="shared" si="4"/>
        <v>30.863651051510981</v>
      </c>
    </row>
    <row r="10" spans="1:9" ht="25.5">
      <c r="A10" s="3" t="s">
        <v>63</v>
      </c>
      <c r="B10" s="1" t="s">
        <v>64</v>
      </c>
      <c r="C10" s="13">
        <f t="shared" ref="C10:E10" si="5">C11</f>
        <v>320000</v>
      </c>
      <c r="D10" s="13">
        <f t="shared" si="5"/>
        <v>320000</v>
      </c>
      <c r="E10" s="13">
        <f t="shared" si="5"/>
        <v>0</v>
      </c>
      <c r="F10" s="13">
        <f>F11</f>
        <v>0</v>
      </c>
      <c r="G10" s="13">
        <f t="shared" si="2"/>
        <v>0</v>
      </c>
      <c r="H10" s="27">
        <v>0</v>
      </c>
      <c r="I10" s="26">
        <f t="shared" si="4"/>
        <v>0</v>
      </c>
    </row>
    <row r="11" spans="1:9" ht="16.5" customHeight="1">
      <c r="A11" s="6" t="s">
        <v>18</v>
      </c>
      <c r="B11" s="4"/>
      <c r="C11" s="12">
        <v>320000</v>
      </c>
      <c r="D11" s="12">
        <v>320000</v>
      </c>
      <c r="E11" s="12">
        <v>0</v>
      </c>
      <c r="F11" s="12">
        <v>0</v>
      </c>
      <c r="G11" s="12">
        <f t="shared" si="2"/>
        <v>0</v>
      </c>
      <c r="H11" s="27">
        <v>0</v>
      </c>
      <c r="I11" s="27">
        <f t="shared" si="4"/>
        <v>0</v>
      </c>
    </row>
    <row r="12" spans="1:9">
      <c r="A12" s="3" t="s">
        <v>65</v>
      </c>
      <c r="B12" s="1" t="s">
        <v>66</v>
      </c>
      <c r="C12" s="13">
        <f t="shared" ref="C12:E12" si="6">C13</f>
        <v>33716512</v>
      </c>
      <c r="D12" s="13">
        <f t="shared" si="6"/>
        <v>33224812</v>
      </c>
      <c r="E12" s="13">
        <f t="shared" si="6"/>
        <v>1814848</v>
      </c>
      <c r="F12" s="13">
        <f>F13</f>
        <v>1812541.2</v>
      </c>
      <c r="G12" s="13">
        <f t="shared" si="2"/>
        <v>2306.8000000000466</v>
      </c>
      <c r="H12" s="26">
        <f t="shared" si="3"/>
        <v>99.872892936488341</v>
      </c>
      <c r="I12" s="26">
        <f t="shared" si="4"/>
        <v>5.4553843675624112</v>
      </c>
    </row>
    <row r="13" spans="1:9" ht="16.5" customHeight="1">
      <c r="A13" s="6" t="s">
        <v>18</v>
      </c>
      <c r="B13" s="4"/>
      <c r="C13" s="12">
        <v>33716512</v>
      </c>
      <c r="D13" s="12">
        <v>33224812</v>
      </c>
      <c r="E13" s="12">
        <f>58200+1756648</f>
        <v>1814848</v>
      </c>
      <c r="F13" s="12">
        <v>1812541.2</v>
      </c>
      <c r="G13" s="12">
        <f t="shared" si="2"/>
        <v>2306.8000000000466</v>
      </c>
      <c r="H13" s="27">
        <f t="shared" si="3"/>
        <v>99.872892936488341</v>
      </c>
      <c r="I13" s="27">
        <f t="shared" si="4"/>
        <v>5.4553843675624112</v>
      </c>
    </row>
    <row r="14" spans="1:9">
      <c r="A14" s="3" t="s">
        <v>67</v>
      </c>
      <c r="B14" s="1" t="s">
        <v>68</v>
      </c>
      <c r="C14" s="13">
        <f t="shared" ref="C14:E14" si="7">C15</f>
        <v>37896505</v>
      </c>
      <c r="D14" s="13">
        <f t="shared" si="7"/>
        <v>38426821</v>
      </c>
      <c r="E14" s="13">
        <f t="shared" si="7"/>
        <v>7061950</v>
      </c>
      <c r="F14" s="13">
        <f>F15</f>
        <v>6616049.2599999998</v>
      </c>
      <c r="G14" s="13">
        <f t="shared" si="2"/>
        <v>445900.74000000022</v>
      </c>
      <c r="H14" s="26">
        <f t="shared" si="3"/>
        <v>93.685869483641198</v>
      </c>
      <c r="I14" s="26">
        <f t="shared" si="4"/>
        <v>17.217269313014469</v>
      </c>
    </row>
    <row r="15" spans="1:9" ht="19.5" customHeight="1">
      <c r="A15" s="6" t="s">
        <v>18</v>
      </c>
      <c r="B15" s="4"/>
      <c r="C15" s="12">
        <v>37896505</v>
      </c>
      <c r="D15" s="12">
        <f>38296505+130316</f>
        <v>38426821</v>
      </c>
      <c r="E15" s="12">
        <v>7061950</v>
      </c>
      <c r="F15" s="12">
        <v>6616049.2599999998</v>
      </c>
      <c r="G15" s="12">
        <f t="shared" si="2"/>
        <v>445900.74000000022</v>
      </c>
      <c r="H15" s="27">
        <f t="shared" si="3"/>
        <v>93.685869483641198</v>
      </c>
      <c r="I15" s="27">
        <f t="shared" si="4"/>
        <v>17.217269313014469</v>
      </c>
    </row>
    <row r="16" spans="1:9" ht="25.5">
      <c r="A16" s="3" t="s">
        <v>69</v>
      </c>
      <c r="B16" s="1" t="s">
        <v>70</v>
      </c>
      <c r="C16" s="13">
        <f t="shared" ref="C16:E16" si="8">SUM(C17)</f>
        <v>113247200</v>
      </c>
      <c r="D16" s="13">
        <f t="shared" si="8"/>
        <v>113247200</v>
      </c>
      <c r="E16" s="13">
        <f t="shared" si="8"/>
        <v>30949516</v>
      </c>
      <c r="F16" s="13">
        <f>SUM(F17)</f>
        <v>28425211.34</v>
      </c>
      <c r="G16" s="13">
        <f t="shared" si="2"/>
        <v>2524304.66</v>
      </c>
      <c r="H16" s="26">
        <f t="shared" si="3"/>
        <v>91.843799237442042</v>
      </c>
      <c r="I16" s="26">
        <f t="shared" si="4"/>
        <v>25.100144939565833</v>
      </c>
    </row>
    <row r="17" spans="1:9" ht="18.75" customHeight="1">
      <c r="A17" s="6" t="s">
        <v>18</v>
      </c>
      <c r="B17" s="4"/>
      <c r="C17" s="12">
        <v>113247200</v>
      </c>
      <c r="D17" s="12">
        <v>113247200</v>
      </c>
      <c r="E17" s="12">
        <v>30949516</v>
      </c>
      <c r="F17" s="12">
        <v>28425211.34</v>
      </c>
      <c r="G17" s="12">
        <f t="shared" si="2"/>
        <v>2524304.66</v>
      </c>
      <c r="H17" s="27">
        <f t="shared" si="3"/>
        <v>91.843799237442042</v>
      </c>
      <c r="I17" s="27">
        <f t="shared" si="4"/>
        <v>25.100144939565833</v>
      </c>
    </row>
    <row r="18" spans="1:9" ht="27.75" customHeight="1">
      <c r="A18" s="2" t="s">
        <v>31</v>
      </c>
      <c r="B18" s="1" t="s">
        <v>32</v>
      </c>
      <c r="C18" s="13">
        <f t="shared" ref="C18:E18" si="9">C19</f>
        <v>2352000</v>
      </c>
      <c r="D18" s="13">
        <f t="shared" si="9"/>
        <v>2352000</v>
      </c>
      <c r="E18" s="13">
        <f t="shared" si="9"/>
        <v>0</v>
      </c>
      <c r="F18" s="13">
        <f>F19</f>
        <v>0</v>
      </c>
      <c r="G18" s="13">
        <f t="shared" si="2"/>
        <v>0</v>
      </c>
      <c r="H18" s="26">
        <v>0</v>
      </c>
      <c r="I18" s="26">
        <f t="shared" si="4"/>
        <v>0</v>
      </c>
    </row>
    <row r="19" spans="1:9">
      <c r="A19" s="8" t="s">
        <v>7</v>
      </c>
      <c r="B19" s="4"/>
      <c r="C19" s="12">
        <v>2352000</v>
      </c>
      <c r="D19" s="12">
        <v>2352000</v>
      </c>
      <c r="E19" s="12">
        <v>0</v>
      </c>
      <c r="F19" s="12">
        <v>0</v>
      </c>
      <c r="G19" s="12">
        <f t="shared" si="2"/>
        <v>0</v>
      </c>
      <c r="H19" s="27">
        <v>0</v>
      </c>
      <c r="I19" s="27">
        <f t="shared" si="4"/>
        <v>0</v>
      </c>
    </row>
    <row r="20" spans="1:9" ht="29.25" customHeight="1">
      <c r="A20" s="3" t="s">
        <v>89</v>
      </c>
      <c r="B20" s="1" t="s">
        <v>90</v>
      </c>
      <c r="C20" s="13">
        <f t="shared" ref="C20:E20" si="10">C21+C25</f>
        <v>485180055</v>
      </c>
      <c r="D20" s="13">
        <f t="shared" si="10"/>
        <v>508039081</v>
      </c>
      <c r="E20" s="13">
        <f t="shared" si="10"/>
        <v>112427845</v>
      </c>
      <c r="F20" s="13">
        <f>F21+F25</f>
        <v>88836664.75999999</v>
      </c>
      <c r="G20" s="13">
        <f t="shared" si="2"/>
        <v>23591180.24000001</v>
      </c>
      <c r="H20" s="26">
        <f t="shared" si="3"/>
        <v>79.016603724815667</v>
      </c>
      <c r="I20" s="26">
        <f t="shared" si="4"/>
        <v>17.486187201413347</v>
      </c>
    </row>
    <row r="21" spans="1:9" ht="25.5">
      <c r="A21" s="3" t="s">
        <v>91</v>
      </c>
      <c r="B21" s="1" t="s">
        <v>92</v>
      </c>
      <c r="C21" s="13">
        <f t="shared" ref="C21" si="11">C23</f>
        <v>462618655</v>
      </c>
      <c r="D21" s="13">
        <f>SUM(D22:D24)</f>
        <v>485477681</v>
      </c>
      <c r="E21" s="13">
        <f t="shared" ref="E21:F21" si="12">SUM(E23:E24)</f>
        <v>104662845</v>
      </c>
      <c r="F21" s="13">
        <f t="shared" si="12"/>
        <v>81331639.829999998</v>
      </c>
      <c r="G21" s="13">
        <f t="shared" si="2"/>
        <v>23331205.170000002</v>
      </c>
      <c r="H21" s="26">
        <f t="shared" si="3"/>
        <v>77.708225712763678</v>
      </c>
      <c r="I21" s="26">
        <f t="shared" si="4"/>
        <v>16.752910177553559</v>
      </c>
    </row>
    <row r="22" spans="1:9">
      <c r="A22" s="6" t="s">
        <v>12</v>
      </c>
      <c r="B22" s="4"/>
      <c r="C22" s="12">
        <v>0</v>
      </c>
      <c r="D22" s="12">
        <v>600000</v>
      </c>
      <c r="E22" s="12">
        <v>0</v>
      </c>
      <c r="F22" s="12">
        <v>0</v>
      </c>
      <c r="G22" s="12">
        <f t="shared" si="2"/>
        <v>0</v>
      </c>
      <c r="H22" s="27">
        <v>0</v>
      </c>
      <c r="I22" s="27"/>
    </row>
    <row r="23" spans="1:9">
      <c r="A23" s="28" t="s">
        <v>19</v>
      </c>
      <c r="B23" s="4"/>
      <c r="C23" s="12">
        <v>462618655</v>
      </c>
      <c r="D23" s="12">
        <f>177241447+1539335+298096899</f>
        <v>476877681</v>
      </c>
      <c r="E23" s="12">
        <v>104662845</v>
      </c>
      <c r="F23" s="12">
        <v>81331639.829999998</v>
      </c>
      <c r="G23" s="12">
        <f t="shared" si="2"/>
        <v>23331205.170000002</v>
      </c>
      <c r="H23" s="27">
        <f t="shared" si="3"/>
        <v>77.708225712763678</v>
      </c>
      <c r="I23" s="27">
        <f t="shared" si="4"/>
        <v>17.055031734647276</v>
      </c>
    </row>
    <row r="24" spans="1:9">
      <c r="A24" s="6" t="s">
        <v>7</v>
      </c>
      <c r="B24" s="4"/>
      <c r="C24" s="12">
        <v>0</v>
      </c>
      <c r="D24" s="12">
        <v>8000000</v>
      </c>
      <c r="E24" s="12">
        <v>0</v>
      </c>
      <c r="F24" s="12">
        <v>0</v>
      </c>
      <c r="G24" s="12">
        <f t="shared" si="2"/>
        <v>0</v>
      </c>
      <c r="H24" s="27">
        <v>0</v>
      </c>
      <c r="I24" s="27">
        <f t="shared" si="4"/>
        <v>0</v>
      </c>
    </row>
    <row r="25" spans="1:9">
      <c r="A25" s="3" t="s">
        <v>87</v>
      </c>
      <c r="B25" s="1" t="s">
        <v>93</v>
      </c>
      <c r="C25" s="13">
        <f t="shared" ref="C25:E25" si="13">C26</f>
        <v>22561400</v>
      </c>
      <c r="D25" s="13">
        <f t="shared" si="13"/>
        <v>22561400</v>
      </c>
      <c r="E25" s="13">
        <f t="shared" si="13"/>
        <v>7765000</v>
      </c>
      <c r="F25" s="13">
        <f>F26</f>
        <v>7505024.9299999997</v>
      </c>
      <c r="G25" s="13">
        <f t="shared" si="2"/>
        <v>259975.0700000003</v>
      </c>
      <c r="H25" s="27">
        <f t="shared" si="3"/>
        <v>96.651963039278812</v>
      </c>
      <c r="I25" s="26">
        <f t="shared" si="4"/>
        <v>33.26489016639038</v>
      </c>
    </row>
    <row r="26" spans="1:9">
      <c r="A26" s="28" t="s">
        <v>19</v>
      </c>
      <c r="B26" s="4"/>
      <c r="C26" s="12">
        <v>22561400</v>
      </c>
      <c r="D26" s="12">
        <v>22561400</v>
      </c>
      <c r="E26" s="12">
        <v>7765000</v>
      </c>
      <c r="F26" s="12">
        <v>7505024.9299999997</v>
      </c>
      <c r="G26" s="12">
        <f t="shared" si="2"/>
        <v>259975.0700000003</v>
      </c>
      <c r="H26" s="27">
        <f t="shared" si="3"/>
        <v>96.651963039278812</v>
      </c>
      <c r="I26" s="27">
        <f t="shared" si="4"/>
        <v>33.26489016639038</v>
      </c>
    </row>
    <row r="27" spans="1:9" ht="27.75" customHeight="1">
      <c r="A27" s="3" t="s">
        <v>52</v>
      </c>
      <c r="B27" s="1" t="s">
        <v>53</v>
      </c>
      <c r="C27" s="13">
        <f t="shared" ref="C27:E27" si="14">C28+C31</f>
        <v>638503652</v>
      </c>
      <c r="D27" s="13">
        <f t="shared" si="14"/>
        <v>808019223</v>
      </c>
      <c r="E27" s="13">
        <f t="shared" si="14"/>
        <v>312437818</v>
      </c>
      <c r="F27" s="13">
        <f>F28+F31</f>
        <v>263590192.77999997</v>
      </c>
      <c r="G27" s="13">
        <f t="shared" si="2"/>
        <v>48847625.220000029</v>
      </c>
      <c r="H27" s="26">
        <f t="shared" si="3"/>
        <v>84.365648968909383</v>
      </c>
      <c r="I27" s="26">
        <f t="shared" si="4"/>
        <v>32.62177251196411</v>
      </c>
    </row>
    <row r="28" spans="1:9" ht="25.5">
      <c r="A28" s="3" t="s">
        <v>97</v>
      </c>
      <c r="B28" s="1" t="s">
        <v>54</v>
      </c>
      <c r="C28" s="13">
        <f t="shared" ref="C28:E28" si="15">SUM(C29:C30)</f>
        <v>534760352</v>
      </c>
      <c r="D28" s="13">
        <f t="shared" si="15"/>
        <v>548617152</v>
      </c>
      <c r="E28" s="13">
        <f t="shared" si="15"/>
        <v>126384684</v>
      </c>
      <c r="F28" s="13">
        <f>SUM(F29:F30)</f>
        <v>77537300.959999993</v>
      </c>
      <c r="G28" s="13">
        <f t="shared" si="2"/>
        <v>48847383.040000007</v>
      </c>
      <c r="H28" s="26">
        <f t="shared" si="3"/>
        <v>61.350235254771846</v>
      </c>
      <c r="I28" s="26">
        <f t="shared" si="4"/>
        <v>14.133225816461531</v>
      </c>
    </row>
    <row r="29" spans="1:9">
      <c r="A29" s="6" t="s">
        <v>20</v>
      </c>
      <c r="B29" s="4"/>
      <c r="C29" s="12">
        <v>534461182</v>
      </c>
      <c r="D29" s="12">
        <v>548317982</v>
      </c>
      <c r="E29" s="12">
        <f>47138185+69960765+7831119+1285000+78075</f>
        <v>126293144</v>
      </c>
      <c r="F29" s="12">
        <v>77447000.959999993</v>
      </c>
      <c r="G29" s="12">
        <f t="shared" si="2"/>
        <v>48846143.040000007</v>
      </c>
      <c r="H29" s="27">
        <f t="shared" si="3"/>
        <v>61.323202912740847</v>
      </c>
      <c r="I29" s="27">
        <f t="shared" si="4"/>
        <v>14.124468557006031</v>
      </c>
    </row>
    <row r="30" spans="1:9" ht="18.75" customHeight="1">
      <c r="A30" s="6" t="s">
        <v>18</v>
      </c>
      <c r="B30" s="4"/>
      <c r="C30" s="12">
        <v>299170</v>
      </c>
      <c r="D30" s="12">
        <v>299170</v>
      </c>
      <c r="E30" s="12">
        <v>91540</v>
      </c>
      <c r="F30" s="12">
        <v>90300</v>
      </c>
      <c r="G30" s="12">
        <f t="shared" si="2"/>
        <v>1240</v>
      </c>
      <c r="H30" s="27">
        <f t="shared" si="3"/>
        <v>98.645400917631633</v>
      </c>
      <c r="I30" s="27">
        <f t="shared" si="4"/>
        <v>30.183507704649532</v>
      </c>
    </row>
    <row r="31" spans="1:9" ht="25.5">
      <c r="A31" s="3" t="s">
        <v>55</v>
      </c>
      <c r="B31" s="1" t="s">
        <v>56</v>
      </c>
      <c r="C31" s="13">
        <f t="shared" ref="C31:E31" si="16">SUM(C32:C33)</f>
        <v>103743300</v>
      </c>
      <c r="D31" s="13">
        <f t="shared" si="16"/>
        <v>259402071</v>
      </c>
      <c r="E31" s="13">
        <f t="shared" si="16"/>
        <v>186053134</v>
      </c>
      <c r="F31" s="13">
        <f>SUM(F32:F33)</f>
        <v>186052891.81999999</v>
      </c>
      <c r="G31" s="13">
        <f t="shared" si="2"/>
        <v>242.18000000715256</v>
      </c>
      <c r="H31" s="26">
        <f t="shared" si="3"/>
        <v>99.99986983288332</v>
      </c>
      <c r="I31" s="26">
        <f t="shared" si="4"/>
        <v>71.723749584096424</v>
      </c>
    </row>
    <row r="32" spans="1:9">
      <c r="A32" s="6" t="s">
        <v>20</v>
      </c>
      <c r="B32" s="4"/>
      <c r="C32" s="12">
        <v>17822300</v>
      </c>
      <c r="D32" s="12">
        <v>17822300</v>
      </c>
      <c r="E32" s="12">
        <v>5067207</v>
      </c>
      <c r="F32" s="12">
        <v>5066964.97</v>
      </c>
      <c r="G32" s="12">
        <f t="shared" si="2"/>
        <v>242.03000000026077</v>
      </c>
      <c r="H32" s="27">
        <f t="shared" si="3"/>
        <v>99.995223601483019</v>
      </c>
      <c r="I32" s="27">
        <f t="shared" si="4"/>
        <v>28.430477379462804</v>
      </c>
    </row>
    <row r="33" spans="1:9">
      <c r="A33" s="6" t="s">
        <v>7</v>
      </c>
      <c r="B33" s="4"/>
      <c r="C33" s="12">
        <v>85921000</v>
      </c>
      <c r="D33" s="12">
        <f>4184781+86209063+151185927</f>
        <v>241579771</v>
      </c>
      <c r="E33" s="12">
        <v>180985927</v>
      </c>
      <c r="F33" s="12">
        <v>180985926.84999999</v>
      </c>
      <c r="G33" s="12">
        <f t="shared" si="2"/>
        <v>0.15000000596046448</v>
      </c>
      <c r="H33" s="27">
        <f t="shared" si="3"/>
        <v>99.999999917120633</v>
      </c>
      <c r="I33" s="27">
        <f t="shared" si="4"/>
        <v>74.917666367851638</v>
      </c>
    </row>
    <row r="34" spans="1:9" ht="29.25" customHeight="1">
      <c r="A34" s="3" t="s">
        <v>44</v>
      </c>
      <c r="B34" s="1" t="s">
        <v>45</v>
      </c>
      <c r="C34" s="13">
        <f t="shared" ref="C34:E34" si="17">C35+C37+C41</f>
        <v>239662323</v>
      </c>
      <c r="D34" s="13">
        <f t="shared" si="17"/>
        <v>342954292</v>
      </c>
      <c r="E34" s="13">
        <f t="shared" si="17"/>
        <v>85160812</v>
      </c>
      <c r="F34" s="13">
        <f>F35+F37+F41</f>
        <v>75430970.439999998</v>
      </c>
      <c r="G34" s="13">
        <f t="shared" si="2"/>
        <v>9729841.5600000024</v>
      </c>
      <c r="H34" s="26">
        <f t="shared" si="3"/>
        <v>88.574743087231241</v>
      </c>
      <c r="I34" s="26">
        <f t="shared" si="4"/>
        <v>21.994467542631018</v>
      </c>
    </row>
    <row r="35" spans="1:9">
      <c r="A35" s="3" t="s">
        <v>46</v>
      </c>
      <c r="B35" s="1" t="s">
        <v>47</v>
      </c>
      <c r="C35" s="13">
        <f t="shared" ref="C35:E35" si="18">C36</f>
        <v>94661300</v>
      </c>
      <c r="D35" s="13">
        <f t="shared" si="18"/>
        <v>106913147</v>
      </c>
      <c r="E35" s="13">
        <f t="shared" si="18"/>
        <v>23859463</v>
      </c>
      <c r="F35" s="13">
        <f>F36</f>
        <v>21555919.239999998</v>
      </c>
      <c r="G35" s="13">
        <f t="shared" si="2"/>
        <v>2303543.7600000016</v>
      </c>
      <c r="H35" s="26">
        <f t="shared" si="3"/>
        <v>90.345366280875638</v>
      </c>
      <c r="I35" s="26">
        <f t="shared" si="4"/>
        <v>20.162084687302301</v>
      </c>
    </row>
    <row r="36" spans="1:9">
      <c r="A36" s="6" t="s">
        <v>7</v>
      </c>
      <c r="B36" s="4"/>
      <c r="C36" s="12">
        <v>94661300</v>
      </c>
      <c r="D36" s="12">
        <v>106913147</v>
      </c>
      <c r="E36" s="12">
        <v>23859463</v>
      </c>
      <c r="F36" s="12">
        <v>21555919.239999998</v>
      </c>
      <c r="G36" s="12">
        <f t="shared" si="2"/>
        <v>2303543.7600000016</v>
      </c>
      <c r="H36" s="27">
        <f t="shared" si="3"/>
        <v>90.345366280875638</v>
      </c>
      <c r="I36" s="27">
        <f t="shared" si="4"/>
        <v>20.162084687302301</v>
      </c>
    </row>
    <row r="37" spans="1:9" ht="20.25" customHeight="1">
      <c r="A37" s="3" t="s">
        <v>48</v>
      </c>
      <c r="B37" s="1" t="s">
        <v>49</v>
      </c>
      <c r="C37" s="13">
        <f t="shared" ref="C37" si="19">SUM(C38:C39)</f>
        <v>142546900</v>
      </c>
      <c r="D37" s="13">
        <f>SUM(D38:D40)</f>
        <v>233587022</v>
      </c>
      <c r="E37" s="13">
        <f t="shared" ref="E37:F37" si="20">SUM(E38:E40)</f>
        <v>61301349</v>
      </c>
      <c r="F37" s="13">
        <f t="shared" si="20"/>
        <v>53875051.199999996</v>
      </c>
      <c r="G37" s="13">
        <f t="shared" si="2"/>
        <v>7426297.8000000045</v>
      </c>
      <c r="H37" s="26">
        <f t="shared" si="3"/>
        <v>87.885588292681774</v>
      </c>
      <c r="I37" s="26">
        <f t="shared" si="4"/>
        <v>23.064231368127977</v>
      </c>
    </row>
    <row r="38" spans="1:9" ht="25.5">
      <c r="A38" s="6" t="s">
        <v>6</v>
      </c>
      <c r="B38" s="4"/>
      <c r="C38" s="12">
        <v>102692900</v>
      </c>
      <c r="D38" s="12">
        <v>105085320</v>
      </c>
      <c r="E38" s="12">
        <f>6027000+55000000</f>
        <v>61027000</v>
      </c>
      <c r="F38" s="12">
        <v>53600702.399999999</v>
      </c>
      <c r="G38" s="12">
        <f t="shared" si="2"/>
        <v>7426297.6000000015</v>
      </c>
      <c r="H38" s="27">
        <f t="shared" si="3"/>
        <v>87.831127861438375</v>
      </c>
      <c r="I38" s="27">
        <f t="shared" si="4"/>
        <v>51.006841298099481</v>
      </c>
    </row>
    <row r="39" spans="1:9">
      <c r="A39" s="6" t="s">
        <v>7</v>
      </c>
      <c r="B39" s="4"/>
      <c r="C39" s="12">
        <v>39854000</v>
      </c>
      <c r="D39" s="12">
        <v>40455202</v>
      </c>
      <c r="E39" s="12">
        <v>274349</v>
      </c>
      <c r="F39" s="12">
        <v>274348.79999999999</v>
      </c>
      <c r="G39" s="12">
        <f t="shared" si="2"/>
        <v>0.20000000001164153</v>
      </c>
      <c r="H39" s="27">
        <f t="shared" si="3"/>
        <v>99.999927100153457</v>
      </c>
      <c r="I39" s="27">
        <f t="shared" si="4"/>
        <v>0.67815456711846345</v>
      </c>
    </row>
    <row r="40" spans="1:9" ht="16.5" customHeight="1">
      <c r="A40" s="6" t="s">
        <v>13</v>
      </c>
      <c r="B40" s="4"/>
      <c r="C40" s="12"/>
      <c r="D40" s="12">
        <f>84526981+3519519</f>
        <v>88046500</v>
      </c>
      <c r="E40" s="12">
        <v>0</v>
      </c>
      <c r="F40" s="12">
        <v>0</v>
      </c>
      <c r="G40" s="12">
        <f t="shared" si="2"/>
        <v>0</v>
      </c>
      <c r="H40" s="27"/>
      <c r="I40" s="27">
        <f t="shared" si="4"/>
        <v>0</v>
      </c>
    </row>
    <row r="41" spans="1:9" ht="25.5">
      <c r="A41" s="3" t="s">
        <v>50</v>
      </c>
      <c r="B41" s="1" t="s">
        <v>51</v>
      </c>
      <c r="C41" s="13">
        <f t="shared" ref="C41:E41" si="21">C42</f>
        <v>2454123</v>
      </c>
      <c r="D41" s="13">
        <f t="shared" si="21"/>
        <v>2454123</v>
      </c>
      <c r="E41" s="13">
        <f t="shared" si="21"/>
        <v>0</v>
      </c>
      <c r="F41" s="13">
        <f>F42</f>
        <v>0</v>
      </c>
      <c r="G41" s="13">
        <f t="shared" si="2"/>
        <v>0</v>
      </c>
      <c r="H41" s="26"/>
      <c r="I41" s="27">
        <f t="shared" si="4"/>
        <v>0</v>
      </c>
    </row>
    <row r="42" spans="1:9" ht="14.25" customHeight="1">
      <c r="A42" s="6" t="s">
        <v>18</v>
      </c>
      <c r="B42" s="4"/>
      <c r="C42" s="12">
        <v>2454123</v>
      </c>
      <c r="D42" s="12">
        <v>2454123</v>
      </c>
      <c r="E42" s="12">
        <v>0</v>
      </c>
      <c r="F42" s="12">
        <v>0</v>
      </c>
      <c r="G42" s="12">
        <f t="shared" si="2"/>
        <v>0</v>
      </c>
      <c r="H42" s="27"/>
      <c r="I42" s="27">
        <f t="shared" si="4"/>
        <v>0</v>
      </c>
    </row>
    <row r="43" spans="1:9" ht="28.5" customHeight="1">
      <c r="A43" s="3" t="s">
        <v>77</v>
      </c>
      <c r="B43" s="1" t="s">
        <v>78</v>
      </c>
      <c r="C43" s="13">
        <f t="shared" ref="C43:E43" si="22">C44+C47+C49+C52+C58</f>
        <v>625072700</v>
      </c>
      <c r="D43" s="13">
        <f t="shared" si="22"/>
        <v>779301296</v>
      </c>
      <c r="E43" s="13">
        <f t="shared" si="22"/>
        <v>291988867</v>
      </c>
      <c r="F43" s="13">
        <f>F44+F47+F49+F52+F58</f>
        <v>285545214.99000001</v>
      </c>
      <c r="G43" s="13">
        <f t="shared" si="2"/>
        <v>6443652.0099999905</v>
      </c>
      <c r="H43" s="26">
        <f t="shared" si="3"/>
        <v>97.79318572101586</v>
      </c>
      <c r="I43" s="26">
        <f t="shared" si="4"/>
        <v>36.641183128482822</v>
      </c>
    </row>
    <row r="44" spans="1:9" ht="25.5">
      <c r="A44" s="3" t="s">
        <v>79</v>
      </c>
      <c r="B44" s="1" t="s">
        <v>80</v>
      </c>
      <c r="C44" s="13">
        <f t="shared" ref="C44:E44" si="23">SUM(C45:C46)</f>
        <v>239657400</v>
      </c>
      <c r="D44" s="13">
        <f t="shared" si="23"/>
        <v>355520704</v>
      </c>
      <c r="E44" s="13">
        <f t="shared" si="23"/>
        <v>212543556</v>
      </c>
      <c r="F44" s="13">
        <f>SUM(F45:F46)</f>
        <v>212491154.82999998</v>
      </c>
      <c r="G44" s="13">
        <f t="shared" si="2"/>
        <v>52401.170000016689</v>
      </c>
      <c r="H44" s="26">
        <f t="shared" si="3"/>
        <v>99.975345679263967</v>
      </c>
      <c r="I44" s="26">
        <f t="shared" si="4"/>
        <v>59.768995852910997</v>
      </c>
    </row>
    <row r="45" spans="1:9">
      <c r="A45" s="6" t="s">
        <v>7</v>
      </c>
      <c r="B45" s="4"/>
      <c r="C45" s="12">
        <v>231725700</v>
      </c>
      <c r="D45" s="12">
        <v>347589004</v>
      </c>
      <c r="E45" s="12">
        <f>116651482+94200688</f>
        <v>210852170</v>
      </c>
      <c r="F45" s="12">
        <v>210852167.63</v>
      </c>
      <c r="G45" s="12">
        <f t="shared" si="2"/>
        <v>2.3700000047683716</v>
      </c>
      <c r="H45" s="27">
        <f t="shared" si="3"/>
        <v>99.999998875989746</v>
      </c>
      <c r="I45" s="27">
        <f t="shared" si="4"/>
        <v>60.661345785840794</v>
      </c>
    </row>
    <row r="46" spans="1:9" ht="17.25" customHeight="1">
      <c r="A46" s="6" t="s">
        <v>13</v>
      </c>
      <c r="B46" s="4"/>
      <c r="C46" s="12">
        <v>7931700</v>
      </c>
      <c r="D46" s="12">
        <v>7931700</v>
      </c>
      <c r="E46" s="12">
        <f>1500000+191386</f>
        <v>1691386</v>
      </c>
      <c r="F46" s="12">
        <v>1638987.2</v>
      </c>
      <c r="G46" s="12">
        <f t="shared" si="2"/>
        <v>52398.800000000047</v>
      </c>
      <c r="H46" s="27">
        <f t="shared" si="3"/>
        <v>96.90202000016555</v>
      </c>
      <c r="I46" s="27">
        <f t="shared" si="4"/>
        <v>20.663756823883908</v>
      </c>
    </row>
    <row r="47" spans="1:9" ht="25.5">
      <c r="A47" s="3" t="s">
        <v>81</v>
      </c>
      <c r="B47" s="1" t="s">
        <v>82</v>
      </c>
      <c r="C47" s="13">
        <f t="shared" ref="C47:E47" si="24">C48</f>
        <v>32993900</v>
      </c>
      <c r="D47" s="13">
        <f t="shared" si="24"/>
        <v>46428649</v>
      </c>
      <c r="E47" s="13">
        <f t="shared" si="24"/>
        <v>2495981</v>
      </c>
      <c r="F47" s="13">
        <f>F48</f>
        <v>2495980.81</v>
      </c>
      <c r="G47" s="13">
        <f t="shared" si="2"/>
        <v>0.18999999994412065</v>
      </c>
      <c r="H47" s="26">
        <f t="shared" si="3"/>
        <v>99.999992387762575</v>
      </c>
      <c r="I47" s="26">
        <f t="shared" si="4"/>
        <v>5.375949685720987</v>
      </c>
    </row>
    <row r="48" spans="1:9" ht="15" customHeight="1">
      <c r="A48" s="6" t="s">
        <v>13</v>
      </c>
      <c r="B48" s="4"/>
      <c r="C48" s="12">
        <v>32993900</v>
      </c>
      <c r="D48" s="12">
        <v>46428649</v>
      </c>
      <c r="E48" s="12">
        <v>2495981</v>
      </c>
      <c r="F48" s="12">
        <v>2495980.81</v>
      </c>
      <c r="G48" s="12">
        <f t="shared" si="2"/>
        <v>0.18999999994412065</v>
      </c>
      <c r="H48" s="27">
        <f t="shared" si="3"/>
        <v>99.999992387762575</v>
      </c>
      <c r="I48" s="27">
        <f t="shared" si="4"/>
        <v>5.375949685720987</v>
      </c>
    </row>
    <row r="49" spans="1:9">
      <c r="A49" s="3" t="s">
        <v>83</v>
      </c>
      <c r="B49" s="1" t="s">
        <v>84</v>
      </c>
      <c r="C49" s="13">
        <f t="shared" ref="C49:E49" si="25">SUM(C50:C51)</f>
        <v>145206900</v>
      </c>
      <c r="D49" s="13">
        <f t="shared" si="25"/>
        <v>153466833</v>
      </c>
      <c r="E49" s="13">
        <f t="shared" si="25"/>
        <v>26429319</v>
      </c>
      <c r="F49" s="13">
        <f>SUM(F50:F51)</f>
        <v>24459745.420000002</v>
      </c>
      <c r="G49" s="13">
        <f t="shared" si="2"/>
        <v>1969573.5799999982</v>
      </c>
      <c r="H49" s="26">
        <f t="shared" si="3"/>
        <v>92.547770224423871</v>
      </c>
      <c r="I49" s="26">
        <f t="shared" si="4"/>
        <v>15.938131348550083</v>
      </c>
    </row>
    <row r="50" spans="1:9">
      <c r="A50" s="6" t="s">
        <v>7</v>
      </c>
      <c r="B50" s="4"/>
      <c r="C50" s="12">
        <v>0</v>
      </c>
      <c r="D50" s="12"/>
      <c r="E50" s="12"/>
      <c r="F50" s="12"/>
      <c r="G50" s="12">
        <f t="shared" si="2"/>
        <v>0</v>
      </c>
      <c r="H50" s="27">
        <v>0</v>
      </c>
      <c r="I50" s="27">
        <v>0</v>
      </c>
    </row>
    <row r="51" spans="1:9" ht="18" customHeight="1">
      <c r="A51" s="6" t="s">
        <v>13</v>
      </c>
      <c r="B51" s="4"/>
      <c r="C51" s="12">
        <v>145206900</v>
      </c>
      <c r="D51" s="12">
        <v>153466833</v>
      </c>
      <c r="E51" s="12">
        <v>26429319</v>
      </c>
      <c r="F51" s="12">
        <v>24459745.420000002</v>
      </c>
      <c r="G51" s="12">
        <f t="shared" si="2"/>
        <v>1969573.5799999982</v>
      </c>
      <c r="H51" s="27">
        <f t="shared" si="3"/>
        <v>92.547770224423871</v>
      </c>
      <c r="I51" s="27">
        <f t="shared" si="4"/>
        <v>15.938131348550083</v>
      </c>
    </row>
    <row r="52" spans="1:9">
      <c r="A52" s="3" t="s">
        <v>85</v>
      </c>
      <c r="B52" s="1" t="s">
        <v>86</v>
      </c>
      <c r="C52" s="13">
        <f t="shared" ref="C52:E52" si="26">SUM(C53:C57)</f>
        <v>7000000</v>
      </c>
      <c r="D52" s="13">
        <f t="shared" si="26"/>
        <v>7021751</v>
      </c>
      <c r="E52" s="13">
        <f t="shared" si="26"/>
        <v>21751</v>
      </c>
      <c r="F52" s="13">
        <f>SUM(F53:F57)</f>
        <v>21750.28</v>
      </c>
      <c r="G52" s="13">
        <f t="shared" si="2"/>
        <v>0.72000000000116415</v>
      </c>
      <c r="H52" s="26">
        <f t="shared" si="3"/>
        <v>99.996689807365172</v>
      </c>
      <c r="I52" s="26">
        <f t="shared" si="4"/>
        <v>0.3097557859855754</v>
      </c>
    </row>
    <row r="53" spans="1:9">
      <c r="A53" s="6" t="s">
        <v>12</v>
      </c>
      <c r="B53" s="4"/>
      <c r="C53" s="12">
        <v>300000</v>
      </c>
      <c r="D53" s="12">
        <v>300000</v>
      </c>
      <c r="E53" s="12">
        <v>0</v>
      </c>
      <c r="F53" s="12">
        <v>0</v>
      </c>
      <c r="G53" s="12">
        <f t="shared" si="2"/>
        <v>0</v>
      </c>
      <c r="H53" s="27">
        <v>0</v>
      </c>
      <c r="I53" s="27">
        <f t="shared" si="4"/>
        <v>0</v>
      </c>
    </row>
    <row r="54" spans="1:9" ht="18" customHeight="1">
      <c r="A54" s="6" t="s">
        <v>18</v>
      </c>
      <c r="B54" s="4"/>
      <c r="C54" s="12">
        <v>2955000</v>
      </c>
      <c r="D54" s="12">
        <f>1825000+1130000</f>
        <v>2955000</v>
      </c>
      <c r="E54" s="12">
        <v>0</v>
      </c>
      <c r="F54" s="12">
        <v>0</v>
      </c>
      <c r="G54" s="12">
        <f t="shared" si="2"/>
        <v>0</v>
      </c>
      <c r="H54" s="27">
        <v>0</v>
      </c>
      <c r="I54" s="27">
        <f t="shared" si="4"/>
        <v>0</v>
      </c>
    </row>
    <row r="55" spans="1:9">
      <c r="A55" s="6" t="s">
        <v>19</v>
      </c>
      <c r="B55" s="4"/>
      <c r="C55" s="12">
        <v>400000</v>
      </c>
      <c r="D55" s="12">
        <v>400000</v>
      </c>
      <c r="E55" s="12">
        <v>0</v>
      </c>
      <c r="F55" s="12">
        <v>0</v>
      </c>
      <c r="G55" s="12">
        <f t="shared" si="2"/>
        <v>0</v>
      </c>
      <c r="H55" s="27">
        <v>0</v>
      </c>
      <c r="I55" s="27">
        <f t="shared" si="4"/>
        <v>0</v>
      </c>
    </row>
    <row r="56" spans="1:9">
      <c r="A56" s="6" t="s">
        <v>20</v>
      </c>
      <c r="B56" s="4"/>
      <c r="C56" s="12">
        <v>795000</v>
      </c>
      <c r="D56" s="12">
        <v>795000</v>
      </c>
      <c r="E56" s="12">
        <v>0</v>
      </c>
      <c r="F56" s="12">
        <v>0</v>
      </c>
      <c r="G56" s="12">
        <f t="shared" si="2"/>
        <v>0</v>
      </c>
      <c r="H56" s="27">
        <v>0</v>
      </c>
      <c r="I56" s="27">
        <f t="shared" si="4"/>
        <v>0</v>
      </c>
    </row>
    <row r="57" spans="1:9" ht="17.25" customHeight="1">
      <c r="A57" s="6" t="s">
        <v>13</v>
      </c>
      <c r="B57" s="4"/>
      <c r="C57" s="12">
        <v>2550000</v>
      </c>
      <c r="D57" s="12">
        <f>300000+2000000+271751</f>
        <v>2571751</v>
      </c>
      <c r="E57" s="12">
        <v>21751</v>
      </c>
      <c r="F57" s="12">
        <v>21750.28</v>
      </c>
      <c r="G57" s="12">
        <f t="shared" si="2"/>
        <v>0.72000000000116415</v>
      </c>
      <c r="H57" s="27">
        <f t="shared" si="3"/>
        <v>99.996689807365172</v>
      </c>
      <c r="I57" s="27">
        <f t="shared" si="4"/>
        <v>0.84573817605203605</v>
      </c>
    </row>
    <row r="58" spans="1:9">
      <c r="A58" s="3" t="s">
        <v>87</v>
      </c>
      <c r="B58" s="1" t="s">
        <v>88</v>
      </c>
      <c r="C58" s="13">
        <f t="shared" ref="C58:E58" si="27">C59</f>
        <v>200214500</v>
      </c>
      <c r="D58" s="13">
        <f t="shared" si="27"/>
        <v>216863359</v>
      </c>
      <c r="E58" s="13">
        <f t="shared" si="27"/>
        <v>50498260</v>
      </c>
      <c r="F58" s="13">
        <f>F59</f>
        <v>46076583.649999999</v>
      </c>
      <c r="G58" s="13">
        <f t="shared" si="2"/>
        <v>4421676.3500000015</v>
      </c>
      <c r="H58" s="26">
        <f t="shared" si="3"/>
        <v>91.243903552320418</v>
      </c>
      <c r="I58" s="26">
        <f t="shared" si="4"/>
        <v>21.246827432014459</v>
      </c>
    </row>
    <row r="59" spans="1:9" ht="16.5" customHeight="1">
      <c r="A59" s="6" t="s">
        <v>13</v>
      </c>
      <c r="B59" s="4"/>
      <c r="C59" s="12">
        <v>200214500</v>
      </c>
      <c r="D59" s="12">
        <v>216863359</v>
      </c>
      <c r="E59" s="12">
        <v>50498260</v>
      </c>
      <c r="F59" s="12">
        <v>46076583.649999999</v>
      </c>
      <c r="G59" s="12">
        <f t="shared" si="2"/>
        <v>4421676.3500000015</v>
      </c>
      <c r="H59" s="27">
        <f t="shared" si="3"/>
        <v>91.243903552320418</v>
      </c>
      <c r="I59" s="27">
        <f t="shared" si="4"/>
        <v>21.246827432014459</v>
      </c>
    </row>
    <row r="60" spans="1:9" ht="54" customHeight="1">
      <c r="A60" s="2" t="s">
        <v>8</v>
      </c>
      <c r="B60" s="1" t="s">
        <v>9</v>
      </c>
      <c r="C60" s="13">
        <f t="shared" ref="C60:E60" si="28">C61+C64+C68</f>
        <v>11448500</v>
      </c>
      <c r="D60" s="13">
        <f t="shared" si="28"/>
        <v>16794789</v>
      </c>
      <c r="E60" s="13">
        <f t="shared" si="28"/>
        <v>4532038</v>
      </c>
      <c r="F60" s="13">
        <f>F61+F64+F68</f>
        <v>4486387.18</v>
      </c>
      <c r="G60" s="13">
        <f t="shared" si="2"/>
        <v>45650.820000000298</v>
      </c>
      <c r="H60" s="26">
        <f t="shared" si="3"/>
        <v>98.992708798999473</v>
      </c>
      <c r="I60" s="26">
        <f t="shared" si="4"/>
        <v>26.712971386541383</v>
      </c>
    </row>
    <row r="61" spans="1:9">
      <c r="A61" s="2" t="s">
        <v>10</v>
      </c>
      <c r="B61" s="1" t="s">
        <v>11</v>
      </c>
      <c r="C61" s="13">
        <f t="shared" ref="C61:E61" si="29">SUM(C62:C63)</f>
        <v>4756100</v>
      </c>
      <c r="D61" s="13">
        <f t="shared" si="29"/>
        <v>4756100</v>
      </c>
      <c r="E61" s="13">
        <f t="shared" si="29"/>
        <v>720038</v>
      </c>
      <c r="F61" s="13">
        <f>SUM(F62:F63)</f>
        <v>720037.18</v>
      </c>
      <c r="G61" s="13">
        <f t="shared" si="2"/>
        <v>0.81999999994877726</v>
      </c>
      <c r="H61" s="26">
        <f t="shared" si="3"/>
        <v>99.999886117121605</v>
      </c>
      <c r="I61" s="26">
        <f t="shared" si="4"/>
        <v>15.139235508084356</v>
      </c>
    </row>
    <row r="62" spans="1:9">
      <c r="A62" s="8" t="s">
        <v>12</v>
      </c>
      <c r="B62" s="4"/>
      <c r="C62" s="12">
        <v>387400</v>
      </c>
      <c r="D62" s="12">
        <v>387400</v>
      </c>
      <c r="E62" s="12">
        <v>0</v>
      </c>
      <c r="F62" s="12">
        <v>0</v>
      </c>
      <c r="G62" s="12">
        <f t="shared" si="2"/>
        <v>0</v>
      </c>
      <c r="H62" s="27">
        <v>0</v>
      </c>
      <c r="I62" s="27">
        <f t="shared" si="4"/>
        <v>0</v>
      </c>
    </row>
    <row r="63" spans="1:9" ht="14.25" customHeight="1">
      <c r="A63" s="8" t="s">
        <v>13</v>
      </c>
      <c r="B63" s="4"/>
      <c r="C63" s="12">
        <v>4368700</v>
      </c>
      <c r="D63" s="12">
        <v>4368700</v>
      </c>
      <c r="E63" s="12">
        <v>720038</v>
      </c>
      <c r="F63" s="12">
        <v>720037.18</v>
      </c>
      <c r="G63" s="12">
        <f t="shared" si="2"/>
        <v>0.81999999994877726</v>
      </c>
      <c r="H63" s="27">
        <f t="shared" si="3"/>
        <v>99.999886117121605</v>
      </c>
      <c r="I63" s="27">
        <f t="shared" si="4"/>
        <v>16.481726371689518</v>
      </c>
    </row>
    <row r="64" spans="1:9">
      <c r="A64" s="2" t="s">
        <v>14</v>
      </c>
      <c r="B64" s="1" t="s">
        <v>15</v>
      </c>
      <c r="C64" s="13">
        <f t="shared" ref="C64:E64" si="30">SUM(C65:C67)</f>
        <v>5692400</v>
      </c>
      <c r="D64" s="13">
        <f t="shared" si="30"/>
        <v>11038689</v>
      </c>
      <c r="E64" s="13">
        <f t="shared" si="30"/>
        <v>3630000</v>
      </c>
      <c r="F64" s="13">
        <f>SUM(F65:F67)</f>
        <v>3611850</v>
      </c>
      <c r="G64" s="13">
        <f t="shared" si="2"/>
        <v>18150</v>
      </c>
      <c r="H64" s="26">
        <f t="shared" si="3"/>
        <v>99.5</v>
      </c>
      <c r="I64" s="26">
        <f t="shared" si="4"/>
        <v>32.719918098969899</v>
      </c>
    </row>
    <row r="65" spans="1:9" ht="25.5">
      <c r="A65" s="8" t="s">
        <v>6</v>
      </c>
      <c r="B65" s="4"/>
      <c r="C65" s="12">
        <v>322000</v>
      </c>
      <c r="D65" s="12">
        <v>322000</v>
      </c>
      <c r="E65" s="12">
        <v>0</v>
      </c>
      <c r="F65" s="12">
        <v>0</v>
      </c>
      <c r="G65" s="12">
        <f t="shared" si="2"/>
        <v>0</v>
      </c>
      <c r="H65" s="27">
        <v>0</v>
      </c>
      <c r="I65" s="27">
        <f t="shared" si="4"/>
        <v>0</v>
      </c>
    </row>
    <row r="66" spans="1:9">
      <c r="A66" s="8" t="s">
        <v>7</v>
      </c>
      <c r="B66" s="4"/>
      <c r="C66" s="12">
        <v>0</v>
      </c>
      <c r="D66" s="16">
        <v>565723</v>
      </c>
      <c r="E66" s="12">
        <v>0</v>
      </c>
      <c r="F66" s="12">
        <v>0</v>
      </c>
      <c r="G66" s="12">
        <f t="shared" si="2"/>
        <v>0</v>
      </c>
      <c r="H66" s="27">
        <v>0</v>
      </c>
      <c r="I66" s="27">
        <f t="shared" si="4"/>
        <v>0</v>
      </c>
    </row>
    <row r="67" spans="1:9" ht="14.25" customHeight="1">
      <c r="A67" s="8" t="s">
        <v>13</v>
      </c>
      <c r="B67" s="4"/>
      <c r="C67" s="12">
        <v>5370400</v>
      </c>
      <c r="D67" s="12">
        <v>10150966</v>
      </c>
      <c r="E67" s="12">
        <v>3630000</v>
      </c>
      <c r="F67" s="12">
        <v>3611850</v>
      </c>
      <c r="G67" s="12">
        <f t="shared" si="2"/>
        <v>18150</v>
      </c>
      <c r="H67" s="27">
        <f t="shared" si="3"/>
        <v>99.5</v>
      </c>
      <c r="I67" s="27">
        <f t="shared" si="4"/>
        <v>35.581342701768484</v>
      </c>
    </row>
    <row r="68" spans="1:9" ht="25.5">
      <c r="A68" s="2" t="s">
        <v>16</v>
      </c>
      <c r="B68" s="1" t="s">
        <v>17</v>
      </c>
      <c r="C68" s="13">
        <f t="shared" ref="C68:E68" si="31">SUM(C69:C72)</f>
        <v>1000000</v>
      </c>
      <c r="D68" s="13">
        <f t="shared" si="31"/>
        <v>1000000</v>
      </c>
      <c r="E68" s="13">
        <f t="shared" si="31"/>
        <v>182000</v>
      </c>
      <c r="F68" s="13">
        <f>SUM(F69:F72)</f>
        <v>154500</v>
      </c>
      <c r="G68" s="13">
        <f t="shared" si="2"/>
        <v>27500</v>
      </c>
      <c r="H68" s="26">
        <f t="shared" si="3"/>
        <v>84.890109890109883</v>
      </c>
      <c r="I68" s="26">
        <f t="shared" si="4"/>
        <v>15.45</v>
      </c>
    </row>
    <row r="69" spans="1:9">
      <c r="A69" s="8" t="s">
        <v>12</v>
      </c>
      <c r="B69" s="4"/>
      <c r="C69" s="12">
        <v>20000</v>
      </c>
      <c r="D69" s="12">
        <v>20000</v>
      </c>
      <c r="E69" s="12">
        <v>0</v>
      </c>
      <c r="F69" s="12">
        <v>0</v>
      </c>
      <c r="G69" s="12">
        <f t="shared" si="2"/>
        <v>0</v>
      </c>
      <c r="H69" s="27">
        <v>0</v>
      </c>
      <c r="I69" s="27">
        <f t="shared" si="4"/>
        <v>0</v>
      </c>
    </row>
    <row r="70" spans="1:9" ht="13.5" customHeight="1">
      <c r="A70" s="8" t="s">
        <v>18</v>
      </c>
      <c r="B70" s="4"/>
      <c r="C70" s="12">
        <v>660000</v>
      </c>
      <c r="D70" s="12">
        <v>660000</v>
      </c>
      <c r="E70" s="12">
        <v>52000</v>
      </c>
      <c r="F70" s="12">
        <v>24500</v>
      </c>
      <c r="G70" s="12">
        <f t="shared" si="2"/>
        <v>27500</v>
      </c>
      <c r="H70" s="27">
        <f t="shared" si="3"/>
        <v>47.115384615384613</v>
      </c>
      <c r="I70" s="27">
        <f t="shared" si="4"/>
        <v>3.7121212121212124</v>
      </c>
    </row>
    <row r="71" spans="1:9">
      <c r="A71" s="8" t="s">
        <v>19</v>
      </c>
      <c r="B71" s="4"/>
      <c r="C71" s="12">
        <v>300000</v>
      </c>
      <c r="D71" s="12">
        <v>300000</v>
      </c>
      <c r="E71" s="12">
        <v>130000</v>
      </c>
      <c r="F71" s="12">
        <v>130000</v>
      </c>
      <c r="G71" s="12">
        <f t="shared" si="2"/>
        <v>0</v>
      </c>
      <c r="H71" s="27">
        <f t="shared" ref="H71:H113" si="32">(F71/E71)*100</f>
        <v>100</v>
      </c>
      <c r="I71" s="27">
        <f t="shared" si="4"/>
        <v>43.333333333333336</v>
      </c>
    </row>
    <row r="72" spans="1:9">
      <c r="A72" s="8" t="s">
        <v>20</v>
      </c>
      <c r="B72" s="4"/>
      <c r="C72" s="12">
        <v>20000</v>
      </c>
      <c r="D72" s="12">
        <v>20000</v>
      </c>
      <c r="E72" s="12">
        <v>0</v>
      </c>
      <c r="F72" s="12">
        <v>0</v>
      </c>
      <c r="G72" s="12">
        <f t="shared" si="2"/>
        <v>0</v>
      </c>
      <c r="H72" s="27">
        <v>0</v>
      </c>
      <c r="I72" s="27">
        <f t="shared" ref="I72:I113" si="33">(F72/D72)*100</f>
        <v>0</v>
      </c>
    </row>
    <row r="73" spans="1:9" s="5" customFormat="1" ht="42" customHeight="1">
      <c r="A73" s="3" t="s">
        <v>38</v>
      </c>
      <c r="B73" s="1" t="s">
        <v>39</v>
      </c>
      <c r="C73" s="13">
        <f t="shared" ref="C73:E73" si="34">C74+C77</f>
        <v>18905049</v>
      </c>
      <c r="D73" s="13">
        <f t="shared" si="34"/>
        <v>20083953</v>
      </c>
      <c r="E73" s="13">
        <f t="shared" si="34"/>
        <v>2329470</v>
      </c>
      <c r="F73" s="13">
        <f>F74+F77</f>
        <v>1918295.74</v>
      </c>
      <c r="G73" s="13">
        <f t="shared" ref="G73:G112" si="35">E73-F73</f>
        <v>411174.26</v>
      </c>
      <c r="H73" s="26">
        <f t="shared" si="32"/>
        <v>82.349021021949198</v>
      </c>
      <c r="I73" s="26">
        <f t="shared" si="33"/>
        <v>9.5513853273805207</v>
      </c>
    </row>
    <row r="74" spans="1:9" ht="25.5">
      <c r="A74" s="3" t="s">
        <v>40</v>
      </c>
      <c r="B74" s="1" t="s">
        <v>41</v>
      </c>
      <c r="C74" s="13">
        <f t="shared" ref="C74:E74" si="36">C75</f>
        <v>293200</v>
      </c>
      <c r="D74" s="13">
        <f>SUM(D75:D76)</f>
        <v>1472104</v>
      </c>
      <c r="E74" s="13">
        <f t="shared" si="36"/>
        <v>0</v>
      </c>
      <c r="F74" s="13">
        <f>F75</f>
        <v>0</v>
      </c>
      <c r="G74" s="13">
        <f t="shared" si="35"/>
        <v>0</v>
      </c>
      <c r="H74" s="26">
        <v>0</v>
      </c>
      <c r="I74" s="26">
        <f t="shared" si="33"/>
        <v>0</v>
      </c>
    </row>
    <row r="75" spans="1:9">
      <c r="A75" s="6" t="s">
        <v>12</v>
      </c>
      <c r="B75" s="4"/>
      <c r="C75" s="12">
        <v>293200</v>
      </c>
      <c r="D75" s="12">
        <f>281000+12200</f>
        <v>293200</v>
      </c>
      <c r="E75" s="12">
        <v>0</v>
      </c>
      <c r="F75" s="12">
        <v>0</v>
      </c>
      <c r="G75" s="12">
        <f t="shared" si="35"/>
        <v>0</v>
      </c>
      <c r="H75" s="27">
        <v>0</v>
      </c>
      <c r="I75" s="27">
        <f t="shared" si="33"/>
        <v>0</v>
      </c>
    </row>
    <row r="76" spans="1:9">
      <c r="A76" s="6" t="s">
        <v>7</v>
      </c>
      <c r="B76" s="4"/>
      <c r="C76" s="12">
        <v>0</v>
      </c>
      <c r="D76" s="12">
        <v>1178904</v>
      </c>
      <c r="E76" s="12">
        <v>0</v>
      </c>
      <c r="F76" s="12">
        <v>0</v>
      </c>
      <c r="G76" s="12">
        <f t="shared" si="35"/>
        <v>0</v>
      </c>
      <c r="H76" s="27">
        <v>0</v>
      </c>
      <c r="I76" s="27"/>
    </row>
    <row r="77" spans="1:9" ht="25.5">
      <c r="A77" s="3" t="s">
        <v>42</v>
      </c>
      <c r="B77" s="1" t="s">
        <v>43</v>
      </c>
      <c r="C77" s="13">
        <f t="shared" ref="C77:E77" si="37">SUM(C78:C84)</f>
        <v>18611849</v>
      </c>
      <c r="D77" s="13">
        <f t="shared" si="37"/>
        <v>18611849</v>
      </c>
      <c r="E77" s="13">
        <f t="shared" si="37"/>
        <v>2329470</v>
      </c>
      <c r="F77" s="13">
        <f>SUM(F78:F84)</f>
        <v>1918295.74</v>
      </c>
      <c r="G77" s="13">
        <f t="shared" si="35"/>
        <v>411174.26</v>
      </c>
      <c r="H77" s="26">
        <f t="shared" si="32"/>
        <v>82.349021021949198</v>
      </c>
      <c r="I77" s="26">
        <f t="shared" si="33"/>
        <v>10.306852048928615</v>
      </c>
    </row>
    <row r="78" spans="1:9">
      <c r="A78" s="6" t="s">
        <v>12</v>
      </c>
      <c r="B78" s="4"/>
      <c r="C78" s="12">
        <v>448000</v>
      </c>
      <c r="D78" s="12">
        <v>448000</v>
      </c>
      <c r="E78" s="12">
        <v>70000</v>
      </c>
      <c r="F78" s="12">
        <v>25840</v>
      </c>
      <c r="G78" s="12">
        <f t="shared" si="35"/>
        <v>44160</v>
      </c>
      <c r="H78" s="27">
        <f t="shared" si="32"/>
        <v>36.914285714285718</v>
      </c>
      <c r="I78" s="27">
        <f t="shared" si="33"/>
        <v>5.7678571428571423</v>
      </c>
    </row>
    <row r="79" spans="1:9" ht="25.5">
      <c r="A79" s="6" t="s">
        <v>6</v>
      </c>
      <c r="B79" s="4"/>
      <c r="C79" s="12">
        <v>145000</v>
      </c>
      <c r="D79" s="12">
        <v>145000</v>
      </c>
      <c r="E79" s="12">
        <v>23300</v>
      </c>
      <c r="F79" s="12">
        <v>16757.490000000002</v>
      </c>
      <c r="G79" s="12">
        <f t="shared" si="35"/>
        <v>6542.5099999999984</v>
      </c>
      <c r="H79" s="27">
        <f t="shared" si="32"/>
        <v>71.920557939914161</v>
      </c>
      <c r="I79" s="27">
        <f t="shared" si="33"/>
        <v>11.556889655172414</v>
      </c>
    </row>
    <row r="80" spans="1:9" ht="16.5" customHeight="1">
      <c r="A80" s="6" t="s">
        <v>18</v>
      </c>
      <c r="B80" s="4"/>
      <c r="C80" s="12">
        <v>9276000</v>
      </c>
      <c r="D80" s="12">
        <f>3416000+5454000+157000+249000</f>
        <v>9276000</v>
      </c>
      <c r="E80" s="12">
        <v>1323250</v>
      </c>
      <c r="F80" s="12">
        <f>461549.87+722444.96+15553.9+57249.98</f>
        <v>1256798.71</v>
      </c>
      <c r="G80" s="12">
        <f t="shared" si="35"/>
        <v>66451.290000000037</v>
      </c>
      <c r="H80" s="27">
        <f t="shared" si="32"/>
        <v>94.978175703759689</v>
      </c>
      <c r="I80" s="27">
        <f t="shared" si="33"/>
        <v>13.548929603277275</v>
      </c>
    </row>
    <row r="81" spans="1:9">
      <c r="A81" s="6" t="s">
        <v>19</v>
      </c>
      <c r="B81" s="4"/>
      <c r="C81" s="12">
        <v>1877249</v>
      </c>
      <c r="D81" s="12">
        <f>259200+1529049+89000</f>
        <v>1877249</v>
      </c>
      <c r="E81" s="12">
        <v>441710</v>
      </c>
      <c r="F81" s="12">
        <f>49949.98+328460+5925.84</f>
        <v>384335.82</v>
      </c>
      <c r="G81" s="12">
        <f t="shared" si="35"/>
        <v>57374.179999999993</v>
      </c>
      <c r="H81" s="27">
        <f t="shared" si="32"/>
        <v>87.010894025491837</v>
      </c>
      <c r="I81" s="27">
        <f t="shared" si="33"/>
        <v>20.473353295167556</v>
      </c>
    </row>
    <row r="82" spans="1:9">
      <c r="A82" s="6" t="s">
        <v>20</v>
      </c>
      <c r="B82" s="4"/>
      <c r="C82" s="12">
        <v>1006800</v>
      </c>
      <c r="D82" s="12">
        <f>835800+171000</f>
        <v>1006800</v>
      </c>
      <c r="E82" s="12">
        <v>225500</v>
      </c>
      <c r="F82" s="12">
        <f>139500+58000</f>
        <v>197500</v>
      </c>
      <c r="G82" s="12">
        <f t="shared" si="35"/>
        <v>28000</v>
      </c>
      <c r="H82" s="27">
        <f t="shared" si="32"/>
        <v>87.58314855875831</v>
      </c>
      <c r="I82" s="27">
        <f t="shared" si="33"/>
        <v>19.616607071911005</v>
      </c>
    </row>
    <row r="83" spans="1:9">
      <c r="A83" s="6" t="s">
        <v>7</v>
      </c>
      <c r="B83" s="4"/>
      <c r="C83" s="12">
        <v>66500</v>
      </c>
      <c r="D83" s="12">
        <v>66500</v>
      </c>
      <c r="E83" s="12">
        <v>1169</v>
      </c>
      <c r="F83" s="12">
        <v>1169</v>
      </c>
      <c r="G83" s="12">
        <f t="shared" si="35"/>
        <v>0</v>
      </c>
      <c r="H83" s="27">
        <f t="shared" si="32"/>
        <v>100</v>
      </c>
      <c r="I83" s="27">
        <f t="shared" si="33"/>
        <v>1.7578947368421052</v>
      </c>
    </row>
    <row r="84" spans="1:9" ht="18" customHeight="1">
      <c r="A84" s="6" t="s">
        <v>13</v>
      </c>
      <c r="B84" s="4"/>
      <c r="C84" s="12">
        <v>5792300</v>
      </c>
      <c r="D84" s="12">
        <f>47200+62000+5505200+177900</f>
        <v>5792300</v>
      </c>
      <c r="E84" s="12">
        <v>244541</v>
      </c>
      <c r="F84" s="12">
        <f>2322+8166+25406.72</f>
        <v>35894.720000000001</v>
      </c>
      <c r="G84" s="12">
        <f t="shared" si="35"/>
        <v>208646.28</v>
      </c>
      <c r="H84" s="27">
        <f t="shared" si="32"/>
        <v>14.678405666125519</v>
      </c>
      <c r="I84" s="27">
        <f t="shared" si="33"/>
        <v>0.61969718419280773</v>
      </c>
    </row>
    <row r="85" spans="1:9" ht="29.25" customHeight="1">
      <c r="A85" s="2" t="s">
        <v>94</v>
      </c>
      <c r="B85" s="1" t="s">
        <v>33</v>
      </c>
      <c r="C85" s="13">
        <f t="shared" ref="C85:E85" si="38">C86+C88</f>
        <v>270945700</v>
      </c>
      <c r="D85" s="13">
        <f t="shared" si="38"/>
        <v>300545015</v>
      </c>
      <c r="E85" s="13">
        <f t="shared" si="38"/>
        <v>83548117</v>
      </c>
      <c r="F85" s="13">
        <f>F86+F88</f>
        <v>79592219.519999996</v>
      </c>
      <c r="G85" s="13">
        <f t="shared" si="35"/>
        <v>3955897.4800000042</v>
      </c>
      <c r="H85" s="26">
        <f t="shared" si="32"/>
        <v>95.26512670536907</v>
      </c>
      <c r="I85" s="26">
        <f t="shared" si="33"/>
        <v>26.482628407594781</v>
      </c>
    </row>
    <row r="86" spans="1:9">
      <c r="A86" s="2" t="s">
        <v>34</v>
      </c>
      <c r="B86" s="1" t="s">
        <v>35</v>
      </c>
      <c r="C86" s="13">
        <f t="shared" ref="C86:E86" si="39">C87</f>
        <v>268445700</v>
      </c>
      <c r="D86" s="13">
        <f t="shared" si="39"/>
        <v>290369915</v>
      </c>
      <c r="E86" s="13">
        <f t="shared" si="39"/>
        <v>83548117</v>
      </c>
      <c r="F86" s="13">
        <f>F87</f>
        <v>79592219.519999996</v>
      </c>
      <c r="G86" s="13">
        <f t="shared" si="35"/>
        <v>3955897.4800000042</v>
      </c>
      <c r="H86" s="26">
        <f t="shared" si="32"/>
        <v>95.26512670536907</v>
      </c>
      <c r="I86" s="26">
        <f t="shared" si="33"/>
        <v>27.41062879052053</v>
      </c>
    </row>
    <row r="87" spans="1:9">
      <c r="A87" s="8" t="s">
        <v>12</v>
      </c>
      <c r="B87" s="4"/>
      <c r="C87" s="12">
        <v>268445700</v>
      </c>
      <c r="D87" s="12">
        <v>290369915</v>
      </c>
      <c r="E87" s="12">
        <v>83548117</v>
      </c>
      <c r="F87" s="12">
        <v>79592219.519999996</v>
      </c>
      <c r="G87" s="12">
        <f t="shared" si="35"/>
        <v>3955897.4800000042</v>
      </c>
      <c r="H87" s="27">
        <f t="shared" si="32"/>
        <v>95.26512670536907</v>
      </c>
      <c r="I87" s="27">
        <f t="shared" si="33"/>
        <v>27.41062879052053</v>
      </c>
    </row>
    <row r="88" spans="1:9">
      <c r="A88" s="2" t="s">
        <v>36</v>
      </c>
      <c r="B88" s="1" t="s">
        <v>37</v>
      </c>
      <c r="C88" s="13">
        <f t="shared" ref="C88:E88" si="40">C89</f>
        <v>2500000</v>
      </c>
      <c r="D88" s="13">
        <f t="shared" si="40"/>
        <v>10175100</v>
      </c>
      <c r="E88" s="13">
        <f t="shared" si="40"/>
        <v>0</v>
      </c>
      <c r="F88" s="13">
        <f>F89</f>
        <v>0</v>
      </c>
      <c r="G88" s="13">
        <f t="shared" si="35"/>
        <v>0</v>
      </c>
      <c r="H88" s="26">
        <v>0</v>
      </c>
      <c r="I88" s="26">
        <f t="shared" si="33"/>
        <v>0</v>
      </c>
    </row>
    <row r="89" spans="1:9">
      <c r="A89" s="8" t="s">
        <v>12</v>
      </c>
      <c r="B89" s="4"/>
      <c r="C89" s="12">
        <v>2500000</v>
      </c>
      <c r="D89" s="12">
        <v>10175100</v>
      </c>
      <c r="E89" s="12">
        <v>0</v>
      </c>
      <c r="F89" s="12">
        <v>0</v>
      </c>
      <c r="G89" s="12">
        <f t="shared" si="35"/>
        <v>0</v>
      </c>
      <c r="H89" s="27">
        <v>0</v>
      </c>
      <c r="I89" s="27">
        <f t="shared" si="33"/>
        <v>0</v>
      </c>
    </row>
    <row r="90" spans="1:9" ht="28.5" customHeight="1">
      <c r="A90" s="3" t="s">
        <v>71</v>
      </c>
      <c r="B90" s="1" t="s">
        <v>72</v>
      </c>
      <c r="C90" s="13">
        <f t="shared" ref="C90:E90" si="41">C91+C93</f>
        <v>444621700</v>
      </c>
      <c r="D90" s="13">
        <f t="shared" si="41"/>
        <v>460629266</v>
      </c>
      <c r="E90" s="13">
        <f t="shared" si="41"/>
        <v>97985101</v>
      </c>
      <c r="F90" s="13">
        <f>F91+F93</f>
        <v>61817624.049999997</v>
      </c>
      <c r="G90" s="13">
        <f t="shared" si="35"/>
        <v>36167476.950000003</v>
      </c>
      <c r="H90" s="26">
        <f t="shared" si="32"/>
        <v>63.088799643121249</v>
      </c>
      <c r="I90" s="26">
        <f t="shared" si="33"/>
        <v>13.420255422937021</v>
      </c>
    </row>
    <row r="91" spans="1:9">
      <c r="A91" s="3" t="s">
        <v>73</v>
      </c>
      <c r="B91" s="1" t="s">
        <v>74</v>
      </c>
      <c r="C91" s="13">
        <f t="shared" ref="C91:E91" si="42">C92</f>
        <v>151252000</v>
      </c>
      <c r="D91" s="13">
        <f t="shared" si="42"/>
        <v>151252000</v>
      </c>
      <c r="E91" s="13">
        <f t="shared" si="42"/>
        <v>33762400</v>
      </c>
      <c r="F91" s="13">
        <f>F92</f>
        <v>32310892</v>
      </c>
      <c r="G91" s="13">
        <f t="shared" si="35"/>
        <v>1451508</v>
      </c>
      <c r="H91" s="26">
        <f t="shared" si="32"/>
        <v>95.700815107930708</v>
      </c>
      <c r="I91" s="26">
        <f t="shared" si="33"/>
        <v>21.36229074656864</v>
      </c>
    </row>
    <row r="92" spans="1:9" ht="19.5" customHeight="1">
      <c r="A92" s="6" t="s">
        <v>13</v>
      </c>
      <c r="B92" s="4"/>
      <c r="C92" s="12">
        <v>151252000</v>
      </c>
      <c r="D92" s="12">
        <v>151252000</v>
      </c>
      <c r="E92" s="12">
        <v>33762400</v>
      </c>
      <c r="F92" s="12">
        <v>32310892</v>
      </c>
      <c r="G92" s="12">
        <f t="shared" si="35"/>
        <v>1451508</v>
      </c>
      <c r="H92" s="27">
        <f t="shared" si="32"/>
        <v>95.700815107930708</v>
      </c>
      <c r="I92" s="27">
        <f t="shared" si="33"/>
        <v>21.36229074656864</v>
      </c>
    </row>
    <row r="93" spans="1:9">
      <c r="A93" s="3" t="s">
        <v>75</v>
      </c>
      <c r="B93" s="1" t="s">
        <v>76</v>
      </c>
      <c r="C93" s="13">
        <f t="shared" ref="C93:E93" si="43">SUM(C94:C95)</f>
        <v>293369700</v>
      </c>
      <c r="D93" s="13">
        <f t="shared" si="43"/>
        <v>309377266</v>
      </c>
      <c r="E93" s="13">
        <f t="shared" si="43"/>
        <v>64222701</v>
      </c>
      <c r="F93" s="13">
        <f>SUM(F94:F95)</f>
        <v>29506732.049999997</v>
      </c>
      <c r="G93" s="13">
        <f t="shared" si="35"/>
        <v>34715968.950000003</v>
      </c>
      <c r="H93" s="26">
        <f t="shared" si="32"/>
        <v>45.944395969892319</v>
      </c>
      <c r="I93" s="26">
        <f t="shared" si="33"/>
        <v>9.5374596949214734</v>
      </c>
    </row>
    <row r="94" spans="1:9">
      <c r="A94" s="6" t="s">
        <v>7</v>
      </c>
      <c r="B94" s="4"/>
      <c r="C94" s="12">
        <v>94569000</v>
      </c>
      <c r="D94" s="12">
        <v>98641639</v>
      </c>
      <c r="E94" s="12">
        <v>1</v>
      </c>
      <c r="F94" s="12">
        <v>0.15</v>
      </c>
      <c r="G94" s="12">
        <f t="shared" si="35"/>
        <v>0.85</v>
      </c>
      <c r="H94" s="27">
        <f t="shared" si="32"/>
        <v>15</v>
      </c>
      <c r="I94" s="27">
        <f t="shared" si="33"/>
        <v>1.5206559980212817E-7</v>
      </c>
    </row>
    <row r="95" spans="1:9" ht="19.5" customHeight="1">
      <c r="A95" s="6" t="s">
        <v>13</v>
      </c>
      <c r="B95" s="4"/>
      <c r="C95" s="12">
        <v>198800700</v>
      </c>
      <c r="D95" s="12">
        <v>210735627</v>
      </c>
      <c r="E95" s="12">
        <v>64222700</v>
      </c>
      <c r="F95" s="12">
        <v>29506731.899999999</v>
      </c>
      <c r="G95" s="12">
        <f t="shared" si="35"/>
        <v>34715968.100000001</v>
      </c>
      <c r="H95" s="27">
        <f t="shared" si="32"/>
        <v>45.9443964517219</v>
      </c>
      <c r="I95" s="27">
        <f t="shared" si="33"/>
        <v>14.00177669056405</v>
      </c>
    </row>
    <row r="96" spans="1:9" ht="27.75" customHeight="1">
      <c r="A96" s="2" t="s">
        <v>95</v>
      </c>
      <c r="B96" s="1" t="s">
        <v>23</v>
      </c>
      <c r="C96" s="13">
        <f t="shared" ref="C96:E96" si="44">C97+C99+C101</f>
        <v>62752200</v>
      </c>
      <c r="D96" s="13">
        <f t="shared" si="44"/>
        <v>62752200</v>
      </c>
      <c r="E96" s="13">
        <f t="shared" si="44"/>
        <v>17517728</v>
      </c>
      <c r="F96" s="13">
        <f>F97+F99+F101</f>
        <v>17303036.390000001</v>
      </c>
      <c r="G96" s="13">
        <f t="shared" si="35"/>
        <v>214691.6099999994</v>
      </c>
      <c r="H96" s="26">
        <f t="shared" si="32"/>
        <v>98.774432335060808</v>
      </c>
      <c r="I96" s="26">
        <f t="shared" si="33"/>
        <v>27.573593260475331</v>
      </c>
    </row>
    <row r="97" spans="1:9">
      <c r="A97" s="2" t="s">
        <v>24</v>
      </c>
      <c r="B97" s="1" t="s">
        <v>25</v>
      </c>
      <c r="C97" s="13">
        <f t="shared" ref="C97:E97" si="45">C98</f>
        <v>60252200</v>
      </c>
      <c r="D97" s="13">
        <f t="shared" si="45"/>
        <v>60252200</v>
      </c>
      <c r="E97" s="13">
        <f t="shared" si="45"/>
        <v>17517728</v>
      </c>
      <c r="F97" s="13">
        <f>F98</f>
        <v>17303036.390000001</v>
      </c>
      <c r="G97" s="13">
        <f t="shared" si="35"/>
        <v>214691.6099999994</v>
      </c>
      <c r="H97" s="26">
        <f t="shared" si="32"/>
        <v>98.774432335060808</v>
      </c>
      <c r="I97" s="26">
        <f t="shared" si="33"/>
        <v>28.717683984983122</v>
      </c>
    </row>
    <row r="98" spans="1:9">
      <c r="A98" s="8" t="s">
        <v>26</v>
      </c>
      <c r="B98" s="4"/>
      <c r="C98" s="12">
        <v>60252200</v>
      </c>
      <c r="D98" s="12">
        <v>60252200</v>
      </c>
      <c r="E98" s="12">
        <v>17517728</v>
      </c>
      <c r="F98" s="12">
        <v>17303036.390000001</v>
      </c>
      <c r="G98" s="12">
        <f t="shared" si="35"/>
        <v>214691.6099999994</v>
      </c>
      <c r="H98" s="27">
        <f t="shared" si="32"/>
        <v>98.774432335060808</v>
      </c>
      <c r="I98" s="27">
        <f t="shared" si="33"/>
        <v>28.717683984983122</v>
      </c>
    </row>
    <row r="99" spans="1:9">
      <c r="A99" s="2" t="s">
        <v>27</v>
      </c>
      <c r="B99" s="1" t="s">
        <v>28</v>
      </c>
      <c r="C99" s="13">
        <f t="shared" ref="C99:E99" si="46">C100</f>
        <v>0</v>
      </c>
      <c r="D99" s="13">
        <f t="shared" si="46"/>
        <v>0</v>
      </c>
      <c r="E99" s="13">
        <f t="shared" si="46"/>
        <v>0</v>
      </c>
      <c r="F99" s="13">
        <f>F100</f>
        <v>0</v>
      </c>
      <c r="G99" s="13">
        <f t="shared" si="35"/>
        <v>0</v>
      </c>
      <c r="H99" s="27">
        <v>0</v>
      </c>
      <c r="I99" s="26">
        <v>0</v>
      </c>
    </row>
    <row r="100" spans="1:9">
      <c r="A100" s="8" t="s">
        <v>26</v>
      </c>
      <c r="B100" s="4"/>
      <c r="C100" s="12">
        <v>0</v>
      </c>
      <c r="D100" s="12">
        <v>0</v>
      </c>
      <c r="E100" s="12"/>
      <c r="F100" s="12">
        <v>0</v>
      </c>
      <c r="G100" s="12">
        <f t="shared" si="35"/>
        <v>0</v>
      </c>
      <c r="H100" s="27">
        <v>0</v>
      </c>
      <c r="I100" s="27">
        <v>0</v>
      </c>
    </row>
    <row r="101" spans="1:9" s="5" customFormat="1" ht="25.5">
      <c r="A101" s="2" t="s">
        <v>29</v>
      </c>
      <c r="B101" s="1" t="s">
        <v>30</v>
      </c>
      <c r="C101" s="13">
        <f t="shared" ref="C101:E101" si="47">C102</f>
        <v>2500000</v>
      </c>
      <c r="D101" s="13">
        <f t="shared" si="47"/>
        <v>2500000</v>
      </c>
      <c r="E101" s="13">
        <f t="shared" si="47"/>
        <v>0</v>
      </c>
      <c r="F101" s="13">
        <f>F102</f>
        <v>0</v>
      </c>
      <c r="G101" s="13">
        <f t="shared" si="35"/>
        <v>0</v>
      </c>
      <c r="H101" s="26">
        <v>0</v>
      </c>
      <c r="I101" s="26">
        <f t="shared" si="33"/>
        <v>0</v>
      </c>
    </row>
    <row r="102" spans="1:9">
      <c r="A102" s="8" t="s">
        <v>26</v>
      </c>
      <c r="B102" s="4"/>
      <c r="C102" s="12">
        <v>2500000</v>
      </c>
      <c r="D102" s="12">
        <v>2500000</v>
      </c>
      <c r="E102" s="12">
        <v>0</v>
      </c>
      <c r="F102" s="12">
        <v>0</v>
      </c>
      <c r="G102" s="12">
        <f t="shared" si="35"/>
        <v>0</v>
      </c>
      <c r="H102" s="27">
        <v>0</v>
      </c>
      <c r="I102" s="27">
        <f t="shared" si="33"/>
        <v>0</v>
      </c>
    </row>
    <row r="103" spans="1:9" ht="28.5" customHeight="1">
      <c r="A103" s="2" t="s">
        <v>4</v>
      </c>
      <c r="B103" s="1" t="s">
        <v>5</v>
      </c>
      <c r="C103" s="13">
        <f t="shared" ref="C103:E103" si="48">SUM(C104:C105)</f>
        <v>109166100</v>
      </c>
      <c r="D103" s="13">
        <f t="shared" si="48"/>
        <v>113680719</v>
      </c>
      <c r="E103" s="13">
        <f t="shared" si="48"/>
        <v>24864531</v>
      </c>
      <c r="F103" s="13">
        <f>SUM(F104:F105)</f>
        <v>23462955.91</v>
      </c>
      <c r="G103" s="13">
        <f t="shared" si="35"/>
        <v>1401575.0899999999</v>
      </c>
      <c r="H103" s="26">
        <f t="shared" si="32"/>
        <v>94.363154929405269</v>
      </c>
      <c r="I103" s="26">
        <f t="shared" si="33"/>
        <v>20.639345103016108</v>
      </c>
    </row>
    <row r="104" spans="1:9" ht="25.5">
      <c r="A104" s="8" t="s">
        <v>6</v>
      </c>
      <c r="B104" s="4"/>
      <c r="C104" s="12">
        <v>109166100</v>
      </c>
      <c r="D104" s="12">
        <f>106916100+2250000</f>
        <v>109166100</v>
      </c>
      <c r="E104" s="12">
        <f>24090315+254000+412000+14200</f>
        <v>24770515</v>
      </c>
      <c r="F104" s="12">
        <v>23368939.91</v>
      </c>
      <c r="G104" s="12">
        <f t="shared" si="35"/>
        <v>1401575.0899999999</v>
      </c>
      <c r="H104" s="27">
        <f t="shared" si="32"/>
        <v>94.341760395373285</v>
      </c>
      <c r="I104" s="27">
        <f t="shared" si="33"/>
        <v>21.406773632107402</v>
      </c>
    </row>
    <row r="105" spans="1:9">
      <c r="A105" s="8" t="s">
        <v>7</v>
      </c>
      <c r="B105" s="4"/>
      <c r="C105" s="12">
        <v>0</v>
      </c>
      <c r="D105" s="12">
        <f>415680+4098939</f>
        <v>4514619</v>
      </c>
      <c r="E105" s="12">
        <v>94016</v>
      </c>
      <c r="F105" s="12">
        <v>94016</v>
      </c>
      <c r="G105" s="12">
        <f t="shared" si="35"/>
        <v>0</v>
      </c>
      <c r="H105" s="27">
        <f t="shared" si="32"/>
        <v>100</v>
      </c>
      <c r="I105" s="27">
        <f t="shared" si="33"/>
        <v>2.0824791638009761</v>
      </c>
    </row>
    <row r="106" spans="1:9" ht="39.75" customHeight="1">
      <c r="A106" s="2" t="s">
        <v>21</v>
      </c>
      <c r="B106" s="1" t="s">
        <v>22</v>
      </c>
      <c r="C106" s="13">
        <f t="shared" ref="C106:E106" si="49">SUM(C107:C109)</f>
        <v>1000000</v>
      </c>
      <c r="D106" s="13">
        <f t="shared" si="49"/>
        <v>1000000</v>
      </c>
      <c r="E106" s="13">
        <f t="shared" si="49"/>
        <v>267500</v>
      </c>
      <c r="F106" s="13">
        <f>SUM(F107:F109)</f>
        <v>267500</v>
      </c>
      <c r="G106" s="13">
        <f t="shared" si="35"/>
        <v>0</v>
      </c>
      <c r="H106" s="26">
        <f t="shared" si="32"/>
        <v>100</v>
      </c>
      <c r="I106" s="26">
        <f t="shared" si="33"/>
        <v>26.75</v>
      </c>
    </row>
    <row r="107" spans="1:9" ht="15.75" customHeight="1">
      <c r="A107" s="8" t="s">
        <v>18</v>
      </c>
      <c r="B107" s="4"/>
      <c r="C107" s="12">
        <v>290000</v>
      </c>
      <c r="D107" s="12">
        <v>290000</v>
      </c>
      <c r="E107" s="12">
        <v>0</v>
      </c>
      <c r="F107" s="12">
        <v>0</v>
      </c>
      <c r="G107" s="12">
        <f t="shared" si="35"/>
        <v>0</v>
      </c>
      <c r="H107" s="27">
        <v>0</v>
      </c>
      <c r="I107" s="27">
        <f t="shared" si="33"/>
        <v>0</v>
      </c>
    </row>
    <row r="108" spans="1:9">
      <c r="A108" s="8" t="s">
        <v>19</v>
      </c>
      <c r="B108" s="4"/>
      <c r="C108" s="12">
        <v>650000</v>
      </c>
      <c r="D108" s="17">
        <f>13490+636510</f>
        <v>650000</v>
      </c>
      <c r="E108" s="12">
        <v>267500</v>
      </c>
      <c r="F108" s="12">
        <v>267500</v>
      </c>
      <c r="G108" s="12">
        <f t="shared" si="35"/>
        <v>0</v>
      </c>
      <c r="H108" s="27">
        <f t="shared" si="32"/>
        <v>100</v>
      </c>
      <c r="I108" s="27">
        <f t="shared" si="33"/>
        <v>41.153846153846153</v>
      </c>
    </row>
    <row r="109" spans="1:9">
      <c r="A109" s="8" t="s">
        <v>20</v>
      </c>
      <c r="B109" s="4"/>
      <c r="C109" s="12">
        <v>60000</v>
      </c>
      <c r="D109" s="18">
        <v>60000</v>
      </c>
      <c r="E109" s="12">
        <v>0</v>
      </c>
      <c r="F109" s="12">
        <v>0</v>
      </c>
      <c r="G109" s="12">
        <f t="shared" si="35"/>
        <v>0</v>
      </c>
      <c r="H109" s="27">
        <v>0</v>
      </c>
      <c r="I109" s="27">
        <f t="shared" si="33"/>
        <v>0</v>
      </c>
    </row>
    <row r="110" spans="1:9" ht="42.75" customHeight="1">
      <c r="A110" s="3" t="s">
        <v>57</v>
      </c>
      <c r="B110" s="1" t="s">
        <v>58</v>
      </c>
      <c r="C110" s="13">
        <f t="shared" ref="C110:E110" si="50">SUM(C111:C112)</f>
        <v>2284200</v>
      </c>
      <c r="D110" s="13">
        <f t="shared" si="50"/>
        <v>2284200</v>
      </c>
      <c r="E110" s="13">
        <f t="shared" si="50"/>
        <v>211200</v>
      </c>
      <c r="F110" s="13">
        <f>SUM(F111:F112)</f>
        <v>138730.25</v>
      </c>
      <c r="G110" s="13">
        <f t="shared" si="35"/>
        <v>72469.75</v>
      </c>
      <c r="H110" s="26">
        <f t="shared" si="32"/>
        <v>65.686671401515156</v>
      </c>
      <c r="I110" s="26">
        <f t="shared" si="33"/>
        <v>6.0734721127747129</v>
      </c>
    </row>
    <row r="111" spans="1:9">
      <c r="A111" s="6" t="s">
        <v>12</v>
      </c>
      <c r="B111" s="4"/>
      <c r="C111" s="12">
        <v>1000000</v>
      </c>
      <c r="D111" s="12">
        <v>1000000</v>
      </c>
      <c r="E111" s="12">
        <v>0</v>
      </c>
      <c r="F111" s="12">
        <v>0</v>
      </c>
      <c r="G111" s="12">
        <f t="shared" si="35"/>
        <v>0</v>
      </c>
      <c r="H111" s="27">
        <v>0</v>
      </c>
      <c r="I111" s="27">
        <f t="shared" si="33"/>
        <v>0</v>
      </c>
    </row>
    <row r="112" spans="1:9" ht="18.75" customHeight="1">
      <c r="A112" s="6" t="s">
        <v>18</v>
      </c>
      <c r="B112" s="4"/>
      <c r="C112" s="12">
        <v>1284200</v>
      </c>
      <c r="D112" s="12">
        <v>1284200</v>
      </c>
      <c r="E112" s="12">
        <v>211200</v>
      </c>
      <c r="F112" s="12">
        <v>138730.25</v>
      </c>
      <c r="G112" s="12">
        <f t="shared" si="35"/>
        <v>72469.75</v>
      </c>
      <c r="H112" s="27">
        <f t="shared" si="32"/>
        <v>65.686671401515156</v>
      </c>
      <c r="I112" s="27">
        <f t="shared" si="33"/>
        <v>10.802853916835383</v>
      </c>
    </row>
    <row r="113" spans="1:9">
      <c r="A113" s="29" t="s">
        <v>96</v>
      </c>
      <c r="B113" s="30"/>
      <c r="C113" s="19">
        <f t="shared" ref="C113:E113" si="51">C5+C18+C20+C27+C34+C43+C60+C73+C85+C90+C96+C103+C106+C110</f>
        <v>6070068396</v>
      </c>
      <c r="D113" s="19">
        <f t="shared" si="51"/>
        <v>6597421809</v>
      </c>
      <c r="E113" s="19">
        <f t="shared" si="51"/>
        <v>1632134121</v>
      </c>
      <c r="F113" s="19">
        <f>F5+F18+F20+F27+F34+F43+F60+F73+F85+F90+F96+F103+F106+F110</f>
        <v>1437477411.2800002</v>
      </c>
      <c r="G113" s="19">
        <f>G5+G18+G20+G27+G34+G43+G60+G73+G85+G90+G96+G103+G106+G110</f>
        <v>194656709.72000012</v>
      </c>
      <c r="H113" s="26">
        <f t="shared" si="32"/>
        <v>88.073485676487508</v>
      </c>
      <c r="I113" s="26">
        <f t="shared" si="33"/>
        <v>21.788472116775036</v>
      </c>
    </row>
    <row r="115" spans="1:9">
      <c r="H115" s="31"/>
      <c r="I115" s="31"/>
    </row>
    <row r="118" spans="1:9">
      <c r="D118" s="14"/>
    </row>
  </sheetData>
  <autoFilter ref="A4:I113">
    <filterColumn colId="0"/>
  </autoFilter>
  <mergeCells count="1">
    <mergeCell ref="A1:H1"/>
  </mergeCells>
  <pageMargins left="0.70866141732283472" right="0.70866141732283472" top="0.74803149606299213" bottom="0" header="0.31496062992125984" footer="0.31496062992125984"/>
  <pageSetup paperSize="9" scale="74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2015-05-25T05:47:11Z</cp:lastPrinted>
  <dcterms:created xsi:type="dcterms:W3CDTF">2014-05-23T06:49:41Z</dcterms:created>
  <dcterms:modified xsi:type="dcterms:W3CDTF">2015-05-25T05:47:26Z</dcterms:modified>
</cp:coreProperties>
</file>