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9720" windowHeight="7080"/>
  </bookViews>
  <sheets>
    <sheet name="расходы" sheetId="6" r:id="rId1"/>
  </sheets>
  <definedNames>
    <definedName name="_xlnm.Print_Titles" localSheetId="0">расходы!$6:$8</definedName>
  </definedNames>
  <calcPr calcId="145621"/>
</workbook>
</file>

<file path=xl/calcChain.xml><?xml version="1.0" encoding="utf-8"?>
<calcChain xmlns="http://schemas.openxmlformats.org/spreadsheetml/2006/main">
  <c r="P9" i="6" l="1"/>
  <c r="O9" i="6"/>
  <c r="M10" i="6"/>
  <c r="N10" i="6"/>
  <c r="O10" i="6"/>
  <c r="P10" i="6"/>
  <c r="M11" i="6"/>
  <c r="N11" i="6"/>
  <c r="O11" i="6"/>
  <c r="P11" i="6"/>
  <c r="M12" i="6"/>
  <c r="N12" i="6"/>
  <c r="O12" i="6"/>
  <c r="P12" i="6"/>
  <c r="M13" i="6"/>
  <c r="N13" i="6"/>
  <c r="O13" i="6"/>
  <c r="P13" i="6"/>
  <c r="M14" i="6"/>
  <c r="N14" i="6"/>
  <c r="O14" i="6"/>
  <c r="P14" i="6"/>
  <c r="M15" i="6"/>
  <c r="N15" i="6"/>
  <c r="O15" i="6"/>
  <c r="P15" i="6"/>
  <c r="M16" i="6"/>
  <c r="N16" i="6"/>
  <c r="O16" i="6"/>
  <c r="P16" i="6"/>
  <c r="M17" i="6"/>
  <c r="N17" i="6"/>
  <c r="O17" i="6"/>
  <c r="P17" i="6"/>
  <c r="M18" i="6"/>
  <c r="N18" i="6"/>
  <c r="O18" i="6"/>
  <c r="P18" i="6"/>
  <c r="M19" i="6"/>
  <c r="N19" i="6"/>
  <c r="O19" i="6"/>
  <c r="P19" i="6"/>
  <c r="M20" i="6"/>
  <c r="N20" i="6"/>
  <c r="O20" i="6"/>
  <c r="P20" i="6"/>
  <c r="M21" i="6"/>
  <c r="N21" i="6"/>
  <c r="O21" i="6"/>
  <c r="P21" i="6"/>
  <c r="M22" i="6"/>
  <c r="N22" i="6"/>
  <c r="O22" i="6"/>
  <c r="P22" i="6"/>
  <c r="M23" i="6"/>
  <c r="N23" i="6"/>
  <c r="O23" i="6"/>
  <c r="P23" i="6"/>
  <c r="M24" i="6"/>
  <c r="N24" i="6"/>
  <c r="O24" i="6"/>
  <c r="P24" i="6"/>
  <c r="M25" i="6"/>
  <c r="N25" i="6"/>
  <c r="O25" i="6"/>
  <c r="P25" i="6"/>
  <c r="M26" i="6"/>
  <c r="N26" i="6"/>
  <c r="O26" i="6"/>
  <c r="P26" i="6"/>
  <c r="M27" i="6"/>
  <c r="N27" i="6"/>
  <c r="O27" i="6"/>
  <c r="P27" i="6"/>
  <c r="M28" i="6"/>
  <c r="N28" i="6"/>
  <c r="O28" i="6"/>
  <c r="P28" i="6"/>
  <c r="M29" i="6"/>
  <c r="N29" i="6"/>
  <c r="O29" i="6"/>
  <c r="P29" i="6"/>
  <c r="M30" i="6"/>
  <c r="N30" i="6"/>
  <c r="O30" i="6"/>
  <c r="P30" i="6"/>
  <c r="M31" i="6"/>
  <c r="N31" i="6"/>
  <c r="O31" i="6"/>
  <c r="P31" i="6"/>
  <c r="M32" i="6"/>
  <c r="N32" i="6"/>
  <c r="O32" i="6"/>
  <c r="P32" i="6"/>
  <c r="M33" i="6"/>
  <c r="N33" i="6"/>
  <c r="O33" i="6"/>
  <c r="P33" i="6"/>
  <c r="M34" i="6"/>
  <c r="N34" i="6"/>
  <c r="O34" i="6"/>
  <c r="P34" i="6"/>
  <c r="M35" i="6"/>
  <c r="N35" i="6"/>
  <c r="O35" i="6"/>
  <c r="P35" i="6"/>
  <c r="M36" i="6"/>
  <c r="N36" i="6"/>
  <c r="O36" i="6"/>
  <c r="P36" i="6"/>
  <c r="M37" i="6"/>
  <c r="N37" i="6"/>
  <c r="O37" i="6"/>
  <c r="P37" i="6"/>
  <c r="M38" i="6"/>
  <c r="N38" i="6"/>
  <c r="O38" i="6"/>
  <c r="P38" i="6"/>
  <c r="M39" i="6"/>
  <c r="N39" i="6"/>
  <c r="O39" i="6"/>
  <c r="P39" i="6"/>
  <c r="M40" i="6"/>
  <c r="N40" i="6"/>
  <c r="O40" i="6"/>
  <c r="P40" i="6"/>
  <c r="M41" i="6"/>
  <c r="N41" i="6"/>
  <c r="O41" i="6"/>
  <c r="P41" i="6"/>
  <c r="M42" i="6"/>
  <c r="N42" i="6"/>
  <c r="O42" i="6"/>
  <c r="P42" i="6"/>
  <c r="M43" i="6"/>
  <c r="N43" i="6"/>
  <c r="O43" i="6"/>
  <c r="P43" i="6"/>
  <c r="M44" i="6"/>
  <c r="N44" i="6"/>
  <c r="O44" i="6"/>
  <c r="P44" i="6"/>
  <c r="M45" i="6"/>
  <c r="N45" i="6"/>
  <c r="O45" i="6"/>
  <c r="P45" i="6"/>
  <c r="M46" i="6"/>
  <c r="N46" i="6"/>
  <c r="O46" i="6"/>
  <c r="P46" i="6"/>
  <c r="M47" i="6"/>
  <c r="N47" i="6"/>
  <c r="O47" i="6"/>
  <c r="P47" i="6"/>
  <c r="M48" i="6"/>
  <c r="N48" i="6"/>
  <c r="O48" i="6"/>
  <c r="P48" i="6"/>
  <c r="M49" i="6"/>
  <c r="N49" i="6"/>
  <c r="O49" i="6"/>
  <c r="P49" i="6"/>
  <c r="M50" i="6"/>
  <c r="N50" i="6"/>
  <c r="O50" i="6"/>
  <c r="P50" i="6"/>
  <c r="M51" i="6"/>
  <c r="N51" i="6"/>
  <c r="O51" i="6"/>
  <c r="P51" i="6"/>
  <c r="M52" i="6"/>
  <c r="N52" i="6"/>
  <c r="O52" i="6"/>
  <c r="P52" i="6"/>
  <c r="M53" i="6"/>
  <c r="N53" i="6"/>
  <c r="O53" i="6"/>
  <c r="P53" i="6"/>
  <c r="M54" i="6"/>
  <c r="N54" i="6"/>
  <c r="O54" i="6"/>
  <c r="P54" i="6"/>
  <c r="M55" i="6"/>
  <c r="N55" i="6"/>
  <c r="O55" i="6"/>
  <c r="P55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9" i="6"/>
  <c r="E26" i="6" l="1"/>
  <c r="L21" i="6"/>
  <c r="J45" i="6" l="1"/>
  <c r="J34" i="6"/>
  <c r="J30" i="6"/>
  <c r="J27" i="6"/>
  <c r="J23" i="6"/>
  <c r="J25" i="6" l="1"/>
  <c r="H54" i="6"/>
  <c r="E54" i="6"/>
  <c r="H53" i="6"/>
  <c r="E53" i="6"/>
  <c r="F52" i="6"/>
  <c r="D52" i="6"/>
  <c r="C52" i="6"/>
  <c r="H51" i="6"/>
  <c r="E51" i="6"/>
  <c r="H50" i="6"/>
  <c r="E50" i="6"/>
  <c r="H49" i="6"/>
  <c r="E49" i="6"/>
  <c r="F48" i="6"/>
  <c r="D48" i="6"/>
  <c r="C48" i="6"/>
  <c r="H47" i="6"/>
  <c r="E47" i="6"/>
  <c r="D46" i="6"/>
  <c r="E46" i="6" s="1"/>
  <c r="H45" i="6"/>
  <c r="E45" i="6"/>
  <c r="H44" i="6"/>
  <c r="E44" i="6"/>
  <c r="F43" i="6"/>
  <c r="C43" i="6"/>
  <c r="H42" i="6"/>
  <c r="E42" i="6"/>
  <c r="F41" i="6"/>
  <c r="D41" i="6"/>
  <c r="C41" i="6"/>
  <c r="H40" i="6"/>
  <c r="E40" i="6"/>
  <c r="H39" i="6"/>
  <c r="E39" i="6"/>
  <c r="F38" i="6"/>
  <c r="H38" i="6" s="1"/>
  <c r="D38" i="6"/>
  <c r="C38" i="6"/>
  <c r="H37" i="6"/>
  <c r="E37" i="6"/>
  <c r="D36" i="6"/>
  <c r="E36" i="6" s="1"/>
  <c r="D35" i="6"/>
  <c r="E35" i="6" s="1"/>
  <c r="H34" i="6"/>
  <c r="E34" i="6"/>
  <c r="F33" i="6"/>
  <c r="C33" i="6"/>
  <c r="H32" i="6"/>
  <c r="E32" i="6"/>
  <c r="H31" i="6"/>
  <c r="E31" i="6"/>
  <c r="D30" i="6"/>
  <c r="H30" i="6" s="1"/>
  <c r="D29" i="6"/>
  <c r="H29" i="6" s="1"/>
  <c r="F28" i="6"/>
  <c r="C28" i="6"/>
  <c r="D27" i="6"/>
  <c r="E27" i="6" s="1"/>
  <c r="D25" i="6"/>
  <c r="H25" i="6" s="1"/>
  <c r="H24" i="6"/>
  <c r="E24" i="6"/>
  <c r="D23" i="6"/>
  <c r="H23" i="6" s="1"/>
  <c r="D22" i="6"/>
  <c r="H22" i="6" s="1"/>
  <c r="F21" i="6"/>
  <c r="C21" i="6"/>
  <c r="H20" i="6"/>
  <c r="E20" i="6"/>
  <c r="H19" i="6"/>
  <c r="E19" i="6"/>
  <c r="H18" i="6"/>
  <c r="E18" i="6"/>
  <c r="F17" i="6"/>
  <c r="D17" i="6"/>
  <c r="C17" i="6"/>
  <c r="H16" i="6"/>
  <c r="E16" i="6"/>
  <c r="H15" i="6"/>
  <c r="E15" i="6"/>
  <c r="H14" i="6"/>
  <c r="E14" i="6"/>
  <c r="H13" i="6"/>
  <c r="E13" i="6"/>
  <c r="H12" i="6"/>
  <c r="E12" i="6"/>
  <c r="H11" i="6"/>
  <c r="E11" i="6"/>
  <c r="H10" i="6"/>
  <c r="E10" i="6"/>
  <c r="F9" i="6"/>
  <c r="D9" i="6"/>
  <c r="C9" i="6"/>
  <c r="D33" i="6" l="1"/>
  <c r="E33" i="6" s="1"/>
  <c r="J21" i="6"/>
  <c r="E25" i="6"/>
  <c r="H27" i="6"/>
  <c r="E30" i="6"/>
  <c r="H33" i="6"/>
  <c r="H35" i="6"/>
  <c r="H46" i="6"/>
  <c r="E48" i="6"/>
  <c r="E17" i="6"/>
  <c r="E29" i="6"/>
  <c r="E41" i="6"/>
  <c r="H48" i="6"/>
  <c r="E52" i="6"/>
  <c r="D28" i="6"/>
  <c r="E28" i="6" s="1"/>
  <c r="H36" i="6"/>
  <c r="E38" i="6"/>
  <c r="H41" i="6"/>
  <c r="C55" i="6"/>
  <c r="F55" i="6"/>
  <c r="E9" i="6"/>
  <c r="H17" i="6"/>
  <c r="H9" i="6"/>
  <c r="E22" i="6"/>
  <c r="E23" i="6"/>
  <c r="H52" i="6"/>
  <c r="D21" i="6"/>
  <c r="E21" i="6" s="1"/>
  <c r="D43" i="6"/>
  <c r="E43" i="6" s="1"/>
  <c r="I9" i="6"/>
  <c r="G9" i="6" l="1"/>
  <c r="G26" i="6"/>
  <c r="G13" i="6"/>
  <c r="G49" i="6"/>
  <c r="G15" i="6"/>
  <c r="H21" i="6"/>
  <c r="G21" i="6"/>
  <c r="G51" i="6"/>
  <c r="G34" i="6"/>
  <c r="G19" i="6"/>
  <c r="G24" i="6"/>
  <c r="G35" i="6"/>
  <c r="G37" i="6"/>
  <c r="G33" i="6"/>
  <c r="G46" i="6"/>
  <c r="G44" i="6"/>
  <c r="G10" i="6"/>
  <c r="G47" i="6"/>
  <c r="G41" i="6"/>
  <c r="G20" i="6"/>
  <c r="G36" i="6"/>
  <c r="G52" i="6"/>
  <c r="G29" i="6"/>
  <c r="G18" i="6"/>
  <c r="G14" i="6"/>
  <c r="G50" i="6"/>
  <c r="G43" i="6"/>
  <c r="G38" i="6"/>
  <c r="G42" i="6"/>
  <c r="G16" i="6"/>
  <c r="G30" i="6"/>
  <c r="G22" i="6"/>
  <c r="G27" i="6"/>
  <c r="H28" i="6"/>
  <c r="G48" i="6"/>
  <c r="G28" i="6"/>
  <c r="G31" i="6"/>
  <c r="G39" i="6"/>
  <c r="G45" i="6"/>
  <c r="G12" i="6"/>
  <c r="G25" i="6"/>
  <c r="G11" i="6"/>
  <c r="G23" i="6"/>
  <c r="G54" i="6"/>
  <c r="G32" i="6"/>
  <c r="G53" i="6"/>
  <c r="G17" i="6"/>
  <c r="G40" i="6"/>
  <c r="D55" i="6"/>
  <c r="H55" i="6" s="1"/>
  <c r="E55" i="6"/>
  <c r="H43" i="6"/>
  <c r="L17" i="6"/>
  <c r="J17" i="6"/>
  <c r="I17" i="6"/>
  <c r="I21" i="6"/>
  <c r="L52" i="6"/>
  <c r="J52" i="6"/>
  <c r="I52" i="6"/>
  <c r="L48" i="6"/>
  <c r="J48" i="6"/>
  <c r="I48" i="6"/>
  <c r="L43" i="6"/>
  <c r="J43" i="6"/>
  <c r="I43" i="6"/>
  <c r="L41" i="6"/>
  <c r="J41" i="6"/>
  <c r="I41" i="6"/>
  <c r="L38" i="6"/>
  <c r="J38" i="6"/>
  <c r="I38" i="6"/>
  <c r="L33" i="6"/>
  <c r="J33" i="6"/>
  <c r="I33" i="6"/>
  <c r="L28" i="6"/>
  <c r="J28" i="6"/>
  <c r="I28" i="6"/>
  <c r="L9" i="6"/>
  <c r="J9" i="6"/>
  <c r="G55" i="6" l="1"/>
  <c r="J55" i="6"/>
  <c r="I55" i="6"/>
  <c r="L55" i="6"/>
  <c r="N9" i="6"/>
  <c r="M9" i="6" l="1"/>
</calcChain>
</file>

<file path=xl/sharedStrings.xml><?xml version="1.0" encoding="utf-8"?>
<sst xmlns="http://schemas.openxmlformats.org/spreadsheetml/2006/main" count="114" uniqueCount="108">
  <si>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</si>
  <si>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</si>
  <si>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</si>
  <si>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</si>
  <si>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</si>
  <si>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</si>
  <si>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</si>
  <si>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</si>
  <si>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</si>
  <si>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</si>
  <si>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</si>
  <si>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</si>
  <si>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</si>
  <si>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</si>
  <si>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</si>
  <si>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</si>
  <si>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</si>
  <si>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</si>
  <si>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</si>
  <si>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</si>
  <si>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</si>
  <si>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</si>
  <si>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</si>
  <si>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</si>
  <si>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</si>
  <si>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</si>
  <si>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</si>
  <si>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</si>
  <si>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</si>
  <si>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</si>
  <si>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</si>
  <si>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</si>
  <si>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</si>
  <si>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</si>
  <si>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</si>
  <si>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</si>
  <si>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</si>
  <si>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</si>
  <si>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</si>
  <si>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</si>
  <si>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</si>
  <si>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</si>
  <si>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</si>
  <si>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</si>
  <si>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</si>
  <si>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</si>
  <si>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</si>
  <si>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</si>
  <si>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</si>
  <si>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</si>
  <si>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</si>
  <si>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</si>
  <si>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</si>
  <si>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</si>
  <si>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</si>
  <si>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</si>
  <si>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</si>
  <si>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</si>
  <si>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</si>
  <si>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</si>
  <si>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</si>
  <si>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</si>
  <si>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</si>
  <si>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</si>
  <si>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</si>
  <si>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</si>
  <si>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</si>
  <si>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</si>
  <si>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</si>
  <si>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</si>
  <si>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</si>
  <si>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</si>
  <si>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</si>
  <si>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Молодёжная политика и оздоровление детей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</si>
  <si>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</si>
  <si>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</si>
  <si>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</si>
  <si>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</si>
  <si>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</si>
  <si>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</si>
  <si>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</si>
  <si>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</si>
  <si>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</si>
  <si>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</si>
  <si>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</si>
  <si>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</si>
  <si>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</si>
  <si>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</si>
  <si>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</si>
  <si>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</si>
  <si>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</si>
  <si>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</si>
  <si>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</si>
  <si>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</si>
  <si>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</si>
  <si>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</si>
  <si>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</si>
  <si>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</si>
  <si>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</si>
  <si>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Связь и информатика</t>
  </si>
  <si>
    <t>0410</t>
  </si>
  <si>
    <t>2014 год</t>
  </si>
  <si>
    <t>Уточненный план по сводной бюджетной росписи, руб.</t>
  </si>
  <si>
    <t>Приложение № 4                                                        к заключению Счетной палаты</t>
  </si>
  <si>
    <t>Сравнительный анализ исполнения расходной части бюджета по разделам, подразделам за 2014-2015 годы</t>
  </si>
  <si>
    <t>2015 год</t>
  </si>
  <si>
    <t>исполнения и уточненного плана 2015 года, руб.</t>
  </si>
  <si>
    <t>исполнения 2015 года и 2014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</si>
</sst>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8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4" fontId="3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Анализ расходов бюджета" xfId="1"/>
    <cellStyle name="Обычный_Приложения  7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abSelected="1" zoomScale="90" zoomScaleNormal="90" workbookViewId="0">
      <pane xSplit="2" topLeftCell="D1" activePane="topRight" state="frozen"/>
      <selection pane="topRight" activeCell="Q6" sqref="A6:XFD7"/>
    </sheetView>
  </sheetViews>
  <sheetFormatPr defaultRowHeight="14.25" x14ac:dyDescent="0.2"/>
  <cols>
    <col min="1" max="1" width="10.140625" style="9" customWidth="1"/>
    <col min="2" max="2" width="52.7109375" style="2" customWidth="1"/>
    <col min="3" max="3" width="18.5703125" style="17" customWidth="1"/>
    <col min="4" max="4" width="19.140625" style="17" customWidth="1"/>
    <col min="5" max="5" width="18.85546875" style="16" customWidth="1"/>
    <col min="6" max="6" width="20.140625" style="17" customWidth="1"/>
    <col min="7" max="7" width="9.5703125" style="25" customWidth="1"/>
    <col min="8" max="8" width="8.5703125" style="25" customWidth="1"/>
    <col min="9" max="9" width="19.5703125" style="20" customWidth="1"/>
    <col min="10" max="10" width="18.42578125" style="24" customWidth="1"/>
    <col min="11" max="11" width="18.140625" style="25" customWidth="1"/>
    <col min="12" max="12" width="18.140625" style="24" customWidth="1"/>
    <col min="13" max="14" width="9.42578125" style="24" customWidth="1"/>
    <col min="15" max="15" width="20" style="24" customWidth="1"/>
    <col min="16" max="16" width="18.7109375" style="24" customWidth="1"/>
  </cols>
  <sheetData>
    <row r="1" spans="1:17" x14ac:dyDescent="0.2">
      <c r="O1" s="40" t="s">
        <v>103</v>
      </c>
      <c r="P1" s="41"/>
    </row>
    <row r="2" spans="1:17" x14ac:dyDescent="0.2">
      <c r="O2" s="41"/>
      <c r="P2" s="41"/>
    </row>
    <row r="4" spans="1:17" ht="15" customHeight="1" x14ac:dyDescent="0.25">
      <c r="A4" s="1"/>
      <c r="B4" s="44" t="s">
        <v>104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2">
      <c r="B5" s="15"/>
    </row>
    <row r="6" spans="1:17" s="52" customFormat="1" ht="12.75" customHeight="1" x14ac:dyDescent="0.2">
      <c r="A6" s="46" t="s">
        <v>19</v>
      </c>
      <c r="B6" s="46" t="s">
        <v>15</v>
      </c>
      <c r="C6" s="47" t="s">
        <v>101</v>
      </c>
      <c r="D6" s="48"/>
      <c r="E6" s="48"/>
      <c r="F6" s="48"/>
      <c r="G6" s="48"/>
      <c r="H6" s="49"/>
      <c r="I6" s="47" t="s">
        <v>105</v>
      </c>
      <c r="J6" s="48"/>
      <c r="K6" s="48"/>
      <c r="L6" s="48"/>
      <c r="M6" s="48"/>
      <c r="N6" s="49"/>
      <c r="O6" s="50" t="s">
        <v>16</v>
      </c>
      <c r="P6" s="51"/>
    </row>
    <row r="7" spans="1:17" s="52" customFormat="1" ht="85.5" customHeight="1" x14ac:dyDescent="0.2">
      <c r="A7" s="46"/>
      <c r="B7" s="46"/>
      <c r="C7" s="53" t="s">
        <v>94</v>
      </c>
      <c r="D7" s="53" t="s">
        <v>102</v>
      </c>
      <c r="E7" s="54" t="s">
        <v>79</v>
      </c>
      <c r="F7" s="53" t="s">
        <v>17</v>
      </c>
      <c r="G7" s="54" t="s">
        <v>18</v>
      </c>
      <c r="H7" s="55" t="s">
        <v>95</v>
      </c>
      <c r="I7" s="53" t="s">
        <v>94</v>
      </c>
      <c r="J7" s="53" t="s">
        <v>102</v>
      </c>
      <c r="K7" s="54" t="s">
        <v>79</v>
      </c>
      <c r="L7" s="56" t="s">
        <v>17</v>
      </c>
      <c r="M7" s="56" t="s">
        <v>18</v>
      </c>
      <c r="N7" s="57" t="s">
        <v>95</v>
      </c>
      <c r="O7" s="36" t="s">
        <v>106</v>
      </c>
      <c r="P7" s="36" t="s">
        <v>107</v>
      </c>
    </row>
    <row r="8" spans="1:17" s="33" customFormat="1" ht="15" x14ac:dyDescent="0.2">
      <c r="A8" s="30">
        <v>1</v>
      </c>
      <c r="B8" s="30">
        <v>2</v>
      </c>
      <c r="C8" s="31">
        <v>3</v>
      </c>
      <c r="D8" s="31">
        <v>4</v>
      </c>
      <c r="E8" s="32">
        <v>5</v>
      </c>
      <c r="F8" s="31">
        <v>6</v>
      </c>
      <c r="G8" s="32">
        <v>7</v>
      </c>
      <c r="H8" s="32">
        <v>8</v>
      </c>
      <c r="I8" s="31">
        <v>9</v>
      </c>
      <c r="J8" s="31">
        <v>10</v>
      </c>
      <c r="K8" s="32">
        <v>11</v>
      </c>
      <c r="L8" s="31">
        <v>12</v>
      </c>
      <c r="M8" s="31">
        <v>13</v>
      </c>
      <c r="N8" s="31">
        <v>14</v>
      </c>
      <c r="O8" s="35">
        <v>15</v>
      </c>
      <c r="P8" s="35">
        <v>16</v>
      </c>
    </row>
    <row r="9" spans="1:17" s="7" customFormat="1" ht="18" customHeight="1" x14ac:dyDescent="0.2">
      <c r="A9" s="11" t="s">
        <v>0</v>
      </c>
      <c r="B9" s="5" t="s">
        <v>1</v>
      </c>
      <c r="C9" s="21">
        <f>SUM(C10:C16)</f>
        <v>633331960</v>
      </c>
      <c r="D9" s="21">
        <f>SUM(D10:D16)</f>
        <v>638059191</v>
      </c>
      <c r="E9" s="18">
        <f>D9-C9</f>
        <v>4727231</v>
      </c>
      <c r="F9" s="21">
        <f>SUM(F10:F16)</f>
        <v>619280925.12</v>
      </c>
      <c r="G9" s="28">
        <f t="shared" ref="G9:G25" si="0">F9/F$55*100</f>
        <v>8.0270524923921052</v>
      </c>
      <c r="H9" s="28">
        <f t="shared" ref="H9:H25" si="1">F9/D9*100</f>
        <v>97.056971179966908</v>
      </c>
      <c r="I9" s="21">
        <f>SUM(I10:I16)</f>
        <v>634550625</v>
      </c>
      <c r="J9" s="26">
        <f>SUM(J10:J16)</f>
        <v>661900903</v>
      </c>
      <c r="K9" s="27">
        <f>J9-I9</f>
        <v>27350278</v>
      </c>
      <c r="L9" s="26">
        <f>SUM(L10:L16)</f>
        <v>616814458.63</v>
      </c>
      <c r="M9" s="28">
        <f t="shared" ref="M9:M55" si="2">L9/L$55*100</f>
        <v>8.4749122949071882</v>
      </c>
      <c r="N9" s="28">
        <f t="shared" ref="N9" si="3">L9/J9*100</f>
        <v>93.188339196147012</v>
      </c>
      <c r="O9" s="36">
        <f>L9-J9</f>
        <v>-45086444.370000005</v>
      </c>
      <c r="P9" s="36">
        <f>L9-F9</f>
        <v>-2466466.4900000095</v>
      </c>
    </row>
    <row r="10" spans="1:17" s="39" customFormat="1" ht="30" customHeight="1" x14ac:dyDescent="0.2">
      <c r="A10" s="12" t="s">
        <v>20</v>
      </c>
      <c r="B10" s="3" t="s">
        <v>21</v>
      </c>
      <c r="C10" s="22">
        <v>4967600</v>
      </c>
      <c r="D10" s="22">
        <v>6637275</v>
      </c>
      <c r="E10" s="19">
        <f t="shared" ref="E10:E37" si="4">D10-C10</f>
        <v>1669675</v>
      </c>
      <c r="F10" s="22">
        <v>6493725.1399999997</v>
      </c>
      <c r="G10" s="38">
        <f t="shared" si="0"/>
        <v>8.4170964186965333E-2</v>
      </c>
      <c r="H10" s="38">
        <f t="shared" si="1"/>
        <v>97.837216930140755</v>
      </c>
      <c r="I10" s="22">
        <v>4979400</v>
      </c>
      <c r="J10" s="34">
        <v>5224400</v>
      </c>
      <c r="K10" s="37">
        <f t="shared" ref="K10:K55" si="5">J10-I10</f>
        <v>245000</v>
      </c>
      <c r="L10" s="34">
        <v>5177919.68</v>
      </c>
      <c r="M10" s="38">
        <f t="shared" si="2"/>
        <v>7.11436227606283E-2</v>
      </c>
      <c r="N10" s="38">
        <f t="shared" ref="N10:N55" si="6">L10/J10*100</f>
        <v>99.110322333665096</v>
      </c>
      <c r="O10" s="34">
        <f t="shared" ref="O10:O55" si="7">L10-J10</f>
        <v>-46480.320000000298</v>
      </c>
      <c r="P10" s="34">
        <f t="shared" ref="P10:P55" si="8">L10-F10</f>
        <v>-1315805.46</v>
      </c>
    </row>
    <row r="11" spans="1:17" s="39" customFormat="1" ht="45" customHeight="1" x14ac:dyDescent="0.2">
      <c r="A11" s="12" t="s">
        <v>22</v>
      </c>
      <c r="B11" s="3" t="s">
        <v>23</v>
      </c>
      <c r="C11" s="22">
        <v>33808300</v>
      </c>
      <c r="D11" s="22">
        <v>35275930</v>
      </c>
      <c r="E11" s="19">
        <f t="shared" si="4"/>
        <v>1467630</v>
      </c>
      <c r="F11" s="22">
        <v>35142722.310000002</v>
      </c>
      <c r="G11" s="38">
        <f t="shared" si="0"/>
        <v>0.45551617249193854</v>
      </c>
      <c r="H11" s="38">
        <f t="shared" si="1"/>
        <v>99.622383619652283</v>
      </c>
      <c r="I11" s="22">
        <v>33874300</v>
      </c>
      <c r="J11" s="34">
        <v>34704810</v>
      </c>
      <c r="K11" s="37">
        <f t="shared" si="5"/>
        <v>830510</v>
      </c>
      <c r="L11" s="34">
        <v>34628831.350000001</v>
      </c>
      <c r="M11" s="38">
        <f t="shared" si="2"/>
        <v>0.47579349747770111</v>
      </c>
      <c r="N11" s="38">
        <f t="shared" si="6"/>
        <v>99.781071701588345</v>
      </c>
      <c r="O11" s="34">
        <f t="shared" si="7"/>
        <v>-75978.64999999851</v>
      </c>
      <c r="P11" s="34">
        <f t="shared" si="8"/>
        <v>-513890.96000000089</v>
      </c>
    </row>
    <row r="12" spans="1:17" s="39" customFormat="1" ht="61.5" customHeight="1" x14ac:dyDescent="0.2">
      <c r="A12" s="12" t="s">
        <v>24</v>
      </c>
      <c r="B12" s="3" t="s">
        <v>25</v>
      </c>
      <c r="C12" s="22">
        <v>162242000</v>
      </c>
      <c r="D12" s="22">
        <v>164261545</v>
      </c>
      <c r="E12" s="19">
        <f t="shared" si="4"/>
        <v>2019545</v>
      </c>
      <c r="F12" s="22">
        <v>163058279.41999999</v>
      </c>
      <c r="G12" s="38">
        <f t="shared" si="0"/>
        <v>2.1135438136898115</v>
      </c>
      <c r="H12" s="38">
        <f t="shared" si="1"/>
        <v>99.267469705097426</v>
      </c>
      <c r="I12" s="22">
        <v>163706000</v>
      </c>
      <c r="J12" s="34">
        <v>163503578</v>
      </c>
      <c r="K12" s="37">
        <f t="shared" si="5"/>
        <v>-202422</v>
      </c>
      <c r="L12" s="34">
        <v>162157118.34</v>
      </c>
      <c r="M12" s="38">
        <f t="shared" si="2"/>
        <v>2.2280076880473203</v>
      </c>
      <c r="N12" s="38">
        <f t="shared" si="6"/>
        <v>99.176495293577005</v>
      </c>
      <c r="O12" s="34">
        <f t="shared" si="7"/>
        <v>-1346459.6599999964</v>
      </c>
      <c r="P12" s="34">
        <f t="shared" si="8"/>
        <v>-901161.07999998331</v>
      </c>
    </row>
    <row r="13" spans="1:17" s="39" customFormat="1" ht="15" customHeight="1" x14ac:dyDescent="0.2">
      <c r="A13" s="12" t="s">
        <v>26</v>
      </c>
      <c r="B13" s="4" t="s">
        <v>27</v>
      </c>
      <c r="C13" s="22"/>
      <c r="D13" s="22">
        <v>10200</v>
      </c>
      <c r="E13" s="19">
        <f t="shared" si="4"/>
        <v>10200</v>
      </c>
      <c r="F13" s="22">
        <v>10195</v>
      </c>
      <c r="G13" s="38">
        <f t="shared" si="0"/>
        <v>1.321464893240171E-4</v>
      </c>
      <c r="H13" s="38">
        <f t="shared" si="1"/>
        <v>99.950980392156865</v>
      </c>
      <c r="I13" s="22"/>
      <c r="J13" s="34">
        <v>8300</v>
      </c>
      <c r="K13" s="37">
        <f t="shared" si="5"/>
        <v>8300</v>
      </c>
      <c r="L13" s="34">
        <v>8300</v>
      </c>
      <c r="M13" s="38">
        <f t="shared" si="2"/>
        <v>1.1404040723034447E-4</v>
      </c>
      <c r="N13" s="38">
        <f t="shared" si="6"/>
        <v>100</v>
      </c>
      <c r="O13" s="34">
        <f t="shared" si="7"/>
        <v>0</v>
      </c>
      <c r="P13" s="34">
        <f t="shared" si="8"/>
        <v>-1895</v>
      </c>
    </row>
    <row r="14" spans="1:17" s="39" customFormat="1" ht="45" x14ac:dyDescent="0.2">
      <c r="A14" s="12" t="s">
        <v>28</v>
      </c>
      <c r="B14" s="3" t="s">
        <v>29</v>
      </c>
      <c r="C14" s="22">
        <v>80892100</v>
      </c>
      <c r="D14" s="22">
        <v>82164990</v>
      </c>
      <c r="E14" s="19">
        <f t="shared" si="4"/>
        <v>1272890</v>
      </c>
      <c r="F14" s="22">
        <v>82013363.420000002</v>
      </c>
      <c r="G14" s="38">
        <f t="shared" si="0"/>
        <v>1.0630483622960045</v>
      </c>
      <c r="H14" s="38">
        <f t="shared" si="1"/>
        <v>99.815460842872369</v>
      </c>
      <c r="I14" s="22">
        <v>81350500</v>
      </c>
      <c r="J14" s="34">
        <v>85528598</v>
      </c>
      <c r="K14" s="37">
        <f t="shared" si="5"/>
        <v>4178098</v>
      </c>
      <c r="L14" s="34">
        <v>84907257.75999999</v>
      </c>
      <c r="M14" s="38">
        <f t="shared" si="2"/>
        <v>1.1666094279231596</v>
      </c>
      <c r="N14" s="38">
        <f t="shared" si="6"/>
        <v>99.273529258599552</v>
      </c>
      <c r="O14" s="34">
        <f t="shared" si="7"/>
        <v>-621340.24000000954</v>
      </c>
      <c r="P14" s="34">
        <f t="shared" si="8"/>
        <v>2893894.3399999887</v>
      </c>
    </row>
    <row r="15" spans="1:17" s="39" customFormat="1" ht="19.5" customHeight="1" x14ac:dyDescent="0.2">
      <c r="A15" s="12" t="s">
        <v>72</v>
      </c>
      <c r="B15" s="3" t="s">
        <v>30</v>
      </c>
      <c r="C15" s="22">
        <v>18374600</v>
      </c>
      <c r="D15" s="22">
        <v>9685419</v>
      </c>
      <c r="E15" s="19">
        <f t="shared" si="4"/>
        <v>-8689181</v>
      </c>
      <c r="F15" s="22"/>
      <c r="G15" s="38">
        <f t="shared" si="0"/>
        <v>0</v>
      </c>
      <c r="H15" s="38">
        <f t="shared" si="1"/>
        <v>0</v>
      </c>
      <c r="I15" s="22">
        <v>5000000</v>
      </c>
      <c r="J15" s="34">
        <v>4224885</v>
      </c>
      <c r="K15" s="37">
        <f t="shared" si="5"/>
        <v>-775115</v>
      </c>
      <c r="L15" s="34"/>
      <c r="M15" s="38">
        <f t="shared" si="2"/>
        <v>0</v>
      </c>
      <c r="N15" s="38">
        <f t="shared" si="6"/>
        <v>0</v>
      </c>
      <c r="O15" s="34">
        <f t="shared" si="7"/>
        <v>-4224885</v>
      </c>
      <c r="P15" s="34">
        <f t="shared" si="8"/>
        <v>0</v>
      </c>
    </row>
    <row r="16" spans="1:17" s="39" customFormat="1" ht="15" x14ac:dyDescent="0.2">
      <c r="A16" s="12" t="s">
        <v>74</v>
      </c>
      <c r="B16" s="3" t="s">
        <v>31</v>
      </c>
      <c r="C16" s="22">
        <v>333047360</v>
      </c>
      <c r="D16" s="22">
        <v>340023832</v>
      </c>
      <c r="E16" s="19">
        <f t="shared" si="4"/>
        <v>6976472</v>
      </c>
      <c r="F16" s="22">
        <v>332562639.82999998</v>
      </c>
      <c r="G16" s="38">
        <f t="shared" si="0"/>
        <v>4.3106410332380625</v>
      </c>
      <c r="H16" s="38">
        <f t="shared" si="1"/>
        <v>97.805685523242971</v>
      </c>
      <c r="I16" s="22">
        <v>345640425</v>
      </c>
      <c r="J16" s="34">
        <v>368706332</v>
      </c>
      <c r="K16" s="37">
        <f t="shared" si="5"/>
        <v>23065907</v>
      </c>
      <c r="L16" s="34">
        <v>329935031.5</v>
      </c>
      <c r="M16" s="38">
        <f t="shared" si="2"/>
        <v>4.533244018291148</v>
      </c>
      <c r="N16" s="38">
        <f t="shared" si="6"/>
        <v>89.484503754060825</v>
      </c>
      <c r="O16" s="34">
        <f t="shared" si="7"/>
        <v>-38771300.5</v>
      </c>
      <c r="P16" s="34">
        <f t="shared" si="8"/>
        <v>-2627608.3299999833</v>
      </c>
    </row>
    <row r="17" spans="1:16" s="7" customFormat="1" ht="30" customHeight="1" x14ac:dyDescent="0.2">
      <c r="A17" s="11" t="s">
        <v>2</v>
      </c>
      <c r="B17" s="6" t="s">
        <v>3</v>
      </c>
      <c r="C17" s="21">
        <f>+C19+C20+C18</f>
        <v>45033200</v>
      </c>
      <c r="D17" s="21">
        <f>+D19+D20+D18</f>
        <v>65307798</v>
      </c>
      <c r="E17" s="18">
        <f t="shared" si="4"/>
        <v>20274598</v>
      </c>
      <c r="F17" s="21">
        <f>F19+F20+F18</f>
        <v>65108302.680000007</v>
      </c>
      <c r="G17" s="28">
        <f t="shared" si="0"/>
        <v>0.84392679009391813</v>
      </c>
      <c r="H17" s="28">
        <f t="shared" si="1"/>
        <v>99.694530628639484</v>
      </c>
      <c r="I17" s="21">
        <f>+I19+I20+I18</f>
        <v>39859800</v>
      </c>
      <c r="J17" s="26">
        <f>+J19+J20+J18</f>
        <v>40045291</v>
      </c>
      <c r="K17" s="27">
        <f t="shared" si="5"/>
        <v>185491</v>
      </c>
      <c r="L17" s="26">
        <f>L19+L20+L18</f>
        <v>39573458.82</v>
      </c>
      <c r="M17" s="28">
        <f t="shared" si="2"/>
        <v>0.54373173004169484</v>
      </c>
      <c r="N17" s="28">
        <f t="shared" si="6"/>
        <v>98.82175364888721</v>
      </c>
      <c r="O17" s="36">
        <f t="shared" si="7"/>
        <v>-471832.1799999997</v>
      </c>
      <c r="P17" s="36">
        <f t="shared" si="8"/>
        <v>-25534843.860000007</v>
      </c>
    </row>
    <row r="18" spans="1:16" s="39" customFormat="1" ht="18.75" customHeight="1" x14ac:dyDescent="0.2">
      <c r="A18" s="12" t="s">
        <v>96</v>
      </c>
      <c r="B18" s="3" t="s">
        <v>97</v>
      </c>
      <c r="C18" s="23">
        <v>13348200</v>
      </c>
      <c r="D18" s="23">
        <v>13734600</v>
      </c>
      <c r="E18" s="19">
        <f t="shared" si="4"/>
        <v>386400</v>
      </c>
      <c r="F18" s="23">
        <v>13734536.92</v>
      </c>
      <c r="G18" s="38">
        <f t="shared" si="0"/>
        <v>0.1780255847443942</v>
      </c>
      <c r="H18" s="38">
        <f t="shared" si="1"/>
        <v>99.999540721972252</v>
      </c>
      <c r="I18" s="23">
        <v>13153600</v>
      </c>
      <c r="J18" s="29">
        <v>13702457</v>
      </c>
      <c r="K18" s="37">
        <f t="shared" si="5"/>
        <v>548857</v>
      </c>
      <c r="L18" s="29">
        <v>13702450.41</v>
      </c>
      <c r="M18" s="38">
        <f t="shared" si="2"/>
        <v>0.18826903913373502</v>
      </c>
      <c r="N18" s="38">
        <f t="shared" si="6"/>
        <v>99.99995190643547</v>
      </c>
      <c r="O18" s="34">
        <f t="shared" si="7"/>
        <v>-6.5899999998509884</v>
      </c>
      <c r="P18" s="34">
        <f t="shared" si="8"/>
        <v>-32086.509999999776</v>
      </c>
    </row>
    <row r="19" spans="1:16" s="39" customFormat="1" ht="48.75" customHeight="1" x14ac:dyDescent="0.2">
      <c r="A19" s="12" t="s">
        <v>32</v>
      </c>
      <c r="B19" s="3" t="s">
        <v>33</v>
      </c>
      <c r="C19" s="22">
        <v>30932500</v>
      </c>
      <c r="D19" s="22">
        <v>35039223</v>
      </c>
      <c r="E19" s="19">
        <f t="shared" si="4"/>
        <v>4106723</v>
      </c>
      <c r="F19" s="22">
        <v>34845188.840000004</v>
      </c>
      <c r="G19" s="38">
        <f t="shared" si="0"/>
        <v>0.45165957577620608</v>
      </c>
      <c r="H19" s="38">
        <f t="shared" si="1"/>
        <v>99.446237263879979</v>
      </c>
      <c r="I19" s="22">
        <v>21595900</v>
      </c>
      <c r="J19" s="34">
        <v>21119624</v>
      </c>
      <c r="K19" s="37">
        <f t="shared" si="5"/>
        <v>-476276</v>
      </c>
      <c r="L19" s="34">
        <v>20647887.43</v>
      </c>
      <c r="M19" s="38">
        <f t="shared" si="2"/>
        <v>0.28369801095945912</v>
      </c>
      <c r="N19" s="38">
        <f t="shared" si="6"/>
        <v>97.766359050710378</v>
      </c>
      <c r="O19" s="34">
        <f t="shared" si="7"/>
        <v>-471736.5700000003</v>
      </c>
      <c r="P19" s="34">
        <f t="shared" si="8"/>
        <v>-14197301.410000004</v>
      </c>
    </row>
    <row r="20" spans="1:16" s="39" customFormat="1" ht="31.5" customHeight="1" x14ac:dyDescent="0.2">
      <c r="A20" s="12" t="s">
        <v>75</v>
      </c>
      <c r="B20" s="3" t="s">
        <v>76</v>
      </c>
      <c r="C20" s="22">
        <v>752500</v>
      </c>
      <c r="D20" s="22">
        <v>16533975</v>
      </c>
      <c r="E20" s="19">
        <f t="shared" si="4"/>
        <v>15781475</v>
      </c>
      <c r="F20" s="22">
        <v>16528576.92</v>
      </c>
      <c r="G20" s="38">
        <f t="shared" si="0"/>
        <v>0.21424162957331788</v>
      </c>
      <c r="H20" s="38">
        <f t="shared" si="1"/>
        <v>99.967351589681243</v>
      </c>
      <c r="I20" s="22">
        <v>5110300</v>
      </c>
      <c r="J20" s="34">
        <v>5223210</v>
      </c>
      <c r="K20" s="37">
        <f t="shared" si="5"/>
        <v>112910</v>
      </c>
      <c r="L20" s="34">
        <v>5223120.9800000004</v>
      </c>
      <c r="M20" s="38">
        <f t="shared" si="2"/>
        <v>7.1764679948500706E-2</v>
      </c>
      <c r="N20" s="38">
        <f t="shared" si="6"/>
        <v>99.998295684071678</v>
      </c>
      <c r="O20" s="34">
        <f t="shared" si="7"/>
        <v>-89.019999999552965</v>
      </c>
      <c r="P20" s="34">
        <f t="shared" si="8"/>
        <v>-11305455.939999999</v>
      </c>
    </row>
    <row r="21" spans="1:16" s="7" customFormat="1" ht="15" customHeight="1" x14ac:dyDescent="0.2">
      <c r="A21" s="11" t="s">
        <v>4</v>
      </c>
      <c r="B21" s="6" t="s">
        <v>5</v>
      </c>
      <c r="C21" s="21">
        <f>C22+C23+C24+C25+C27+C26</f>
        <v>469818765</v>
      </c>
      <c r="D21" s="21">
        <f>D22+D23+D24+D25+D27+D26</f>
        <v>671773865</v>
      </c>
      <c r="E21" s="18">
        <f t="shared" si="4"/>
        <v>201955100</v>
      </c>
      <c r="F21" s="21">
        <f>F22+F23+F24+F25+F27+F26</f>
        <v>620832423.59000003</v>
      </c>
      <c r="G21" s="28">
        <f t="shared" si="0"/>
        <v>8.0471628480568516</v>
      </c>
      <c r="H21" s="28">
        <f t="shared" si="1"/>
        <v>92.416876561579258</v>
      </c>
      <c r="I21" s="21">
        <f>I22+I23+I24+I25+I27+I26</f>
        <v>520339400</v>
      </c>
      <c r="J21" s="26">
        <f>J22+J23+J24+J25+J27+J26</f>
        <v>643188920</v>
      </c>
      <c r="K21" s="27">
        <f t="shared" si="5"/>
        <v>122849520</v>
      </c>
      <c r="L21" s="26">
        <f>L22+L23+L24+L25+L27+L26</f>
        <v>625569811.00999987</v>
      </c>
      <c r="M21" s="28">
        <f t="shared" si="2"/>
        <v>8.5952091564566278</v>
      </c>
      <c r="N21" s="28">
        <f t="shared" si="6"/>
        <v>97.260663478158165</v>
      </c>
      <c r="O21" s="36">
        <f t="shared" si="7"/>
        <v>-17619108.990000129</v>
      </c>
      <c r="P21" s="36">
        <f t="shared" si="8"/>
        <v>4737387.4199998379</v>
      </c>
    </row>
    <row r="22" spans="1:16" s="39" customFormat="1" ht="15" x14ac:dyDescent="0.2">
      <c r="A22" s="12" t="s">
        <v>34</v>
      </c>
      <c r="B22" s="4" t="s">
        <v>39</v>
      </c>
      <c r="C22" s="22">
        <v>2047200</v>
      </c>
      <c r="D22" s="22">
        <f>1683854-23289</f>
        <v>1660565</v>
      </c>
      <c r="E22" s="19">
        <f t="shared" si="4"/>
        <v>-386635</v>
      </c>
      <c r="F22" s="22">
        <v>1660563.96</v>
      </c>
      <c r="G22" s="38">
        <f t="shared" si="0"/>
        <v>2.1524050771161114E-2</v>
      </c>
      <c r="H22" s="38">
        <f t="shared" si="1"/>
        <v>99.999937370714193</v>
      </c>
      <c r="I22" s="22">
        <v>1813600</v>
      </c>
      <c r="J22" s="34">
        <v>1944221</v>
      </c>
      <c r="K22" s="37">
        <f t="shared" si="5"/>
        <v>130621</v>
      </c>
      <c r="L22" s="34">
        <v>1944219.79</v>
      </c>
      <c r="M22" s="38">
        <f t="shared" si="2"/>
        <v>2.671320681890299E-2</v>
      </c>
      <c r="N22" s="38">
        <f t="shared" si="6"/>
        <v>99.999937764276808</v>
      </c>
      <c r="O22" s="34">
        <f t="shared" si="7"/>
        <v>-1.2099999999627471</v>
      </c>
      <c r="P22" s="34">
        <f t="shared" si="8"/>
        <v>283655.83000000007</v>
      </c>
    </row>
    <row r="23" spans="1:16" s="39" customFormat="1" ht="15" x14ac:dyDescent="0.2">
      <c r="A23" s="12" t="s">
        <v>35</v>
      </c>
      <c r="B23" s="3" t="s">
        <v>40</v>
      </c>
      <c r="C23" s="23">
        <v>16735500</v>
      </c>
      <c r="D23" s="23">
        <f>39778789+613200</f>
        <v>40391989</v>
      </c>
      <c r="E23" s="19">
        <f t="shared" si="4"/>
        <v>23656489</v>
      </c>
      <c r="F23" s="23">
        <v>40376714.979999997</v>
      </c>
      <c r="G23" s="38">
        <f t="shared" si="0"/>
        <v>0.52335862040642001</v>
      </c>
      <c r="H23" s="38">
        <f t="shared" si="1"/>
        <v>99.962185521490397</v>
      </c>
      <c r="I23" s="23">
        <v>9305400</v>
      </c>
      <c r="J23" s="29">
        <f>44452003+1307400</f>
        <v>45759403</v>
      </c>
      <c r="K23" s="37">
        <f t="shared" si="5"/>
        <v>36454003</v>
      </c>
      <c r="L23" s="29">
        <v>45551051.590000004</v>
      </c>
      <c r="M23" s="38">
        <f t="shared" si="2"/>
        <v>0.62586270760169038</v>
      </c>
      <c r="N23" s="38">
        <f t="shared" si="6"/>
        <v>99.544680663775281</v>
      </c>
      <c r="O23" s="34">
        <f t="shared" si="7"/>
        <v>-208351.40999999642</v>
      </c>
      <c r="P23" s="34">
        <f t="shared" si="8"/>
        <v>5174336.6100000069</v>
      </c>
    </row>
    <row r="24" spans="1:16" s="39" customFormat="1" ht="16.5" customHeight="1" x14ac:dyDescent="0.2">
      <c r="A24" s="12" t="s">
        <v>36</v>
      </c>
      <c r="B24" s="3" t="s">
        <v>41</v>
      </c>
      <c r="C24" s="23">
        <v>151252000</v>
      </c>
      <c r="D24" s="23">
        <v>208011435</v>
      </c>
      <c r="E24" s="19">
        <f t="shared" si="4"/>
        <v>56759435</v>
      </c>
      <c r="F24" s="23">
        <v>208011412.09</v>
      </c>
      <c r="G24" s="38">
        <f t="shared" si="0"/>
        <v>2.6962214661132822</v>
      </c>
      <c r="H24" s="38">
        <f t="shared" si="1"/>
        <v>99.999988986182416</v>
      </c>
      <c r="I24" s="23">
        <v>151252000</v>
      </c>
      <c r="J24" s="29">
        <v>186075836</v>
      </c>
      <c r="K24" s="37">
        <f t="shared" si="5"/>
        <v>34823836</v>
      </c>
      <c r="L24" s="29">
        <v>185892621.13999999</v>
      </c>
      <c r="M24" s="38">
        <f t="shared" si="2"/>
        <v>2.5541289416773179</v>
      </c>
      <c r="N24" s="38">
        <f t="shared" si="6"/>
        <v>99.901537532256469</v>
      </c>
      <c r="O24" s="34">
        <f t="shared" si="7"/>
        <v>-183214.86000001431</v>
      </c>
      <c r="P24" s="34">
        <f t="shared" si="8"/>
        <v>-22118790.950000018</v>
      </c>
    </row>
    <row r="25" spans="1:16" s="39" customFormat="1" ht="18" customHeight="1" x14ac:dyDescent="0.2">
      <c r="A25" s="12" t="s">
        <v>37</v>
      </c>
      <c r="B25" s="3" t="s">
        <v>98</v>
      </c>
      <c r="C25" s="22">
        <v>246249765</v>
      </c>
      <c r="D25" s="22">
        <f>338784792-676100+15124800</f>
        <v>353233492</v>
      </c>
      <c r="E25" s="19">
        <f t="shared" si="4"/>
        <v>106983727</v>
      </c>
      <c r="F25" s="22">
        <v>313756817.41000003</v>
      </c>
      <c r="G25" s="38">
        <f t="shared" si="0"/>
        <v>4.0668819933504814</v>
      </c>
      <c r="H25" s="38">
        <f t="shared" si="1"/>
        <v>88.824198303936598</v>
      </c>
      <c r="I25" s="22">
        <v>298740100</v>
      </c>
      <c r="J25" s="34">
        <f>333588136</f>
        <v>333588136</v>
      </c>
      <c r="K25" s="37">
        <f t="shared" si="5"/>
        <v>34848036</v>
      </c>
      <c r="L25" s="34">
        <v>327494804.81999999</v>
      </c>
      <c r="M25" s="38">
        <f t="shared" si="2"/>
        <v>4.4997157719873471</v>
      </c>
      <c r="N25" s="38">
        <f t="shared" si="6"/>
        <v>98.173396916010219</v>
      </c>
      <c r="O25" s="34">
        <f t="shared" si="7"/>
        <v>-6093331.1800000072</v>
      </c>
      <c r="P25" s="34">
        <f t="shared" si="8"/>
        <v>13737987.409999967</v>
      </c>
    </row>
    <row r="26" spans="1:16" s="39" customFormat="1" ht="18" hidden="1" customHeight="1" x14ac:dyDescent="0.2">
      <c r="A26" s="12" t="s">
        <v>100</v>
      </c>
      <c r="B26" s="4" t="s">
        <v>99</v>
      </c>
      <c r="C26" s="22"/>
      <c r="D26" s="22"/>
      <c r="E26" s="19">
        <f t="shared" si="4"/>
        <v>0</v>
      </c>
      <c r="F26" s="22">
        <v>0</v>
      </c>
      <c r="G26" s="38">
        <f t="shared" ref="G26" si="9">F26/F$55*100</f>
        <v>0</v>
      </c>
      <c r="H26" s="38"/>
      <c r="I26" s="22"/>
      <c r="J26" s="34"/>
      <c r="K26" s="37">
        <f t="shared" si="5"/>
        <v>0</v>
      </c>
      <c r="L26" s="34"/>
      <c r="M26" s="38">
        <f t="shared" si="2"/>
        <v>0</v>
      </c>
      <c r="N26" s="38" t="e">
        <f t="shared" si="6"/>
        <v>#DIV/0!</v>
      </c>
      <c r="O26" s="34">
        <f t="shared" si="7"/>
        <v>0</v>
      </c>
      <c r="P26" s="34">
        <f t="shared" si="8"/>
        <v>0</v>
      </c>
    </row>
    <row r="27" spans="1:16" s="39" customFormat="1" ht="17.25" customHeight="1" x14ac:dyDescent="0.2">
      <c r="A27" s="12" t="s">
        <v>38</v>
      </c>
      <c r="B27" s="3" t="s">
        <v>42</v>
      </c>
      <c r="C27" s="22">
        <v>53534300</v>
      </c>
      <c r="D27" s="22">
        <f>67316869+1159515</f>
        <v>68476384</v>
      </c>
      <c r="E27" s="19">
        <f t="shared" si="4"/>
        <v>14942084</v>
      </c>
      <c r="F27" s="22">
        <v>57026915.149999999</v>
      </c>
      <c r="G27" s="38">
        <f t="shared" ref="G27:G54" si="10">F27/F$55*100</f>
        <v>0.73917671741550806</v>
      </c>
      <c r="H27" s="38">
        <f t="shared" ref="H27:H41" si="11">F27/D27*100</f>
        <v>83.279682452274358</v>
      </c>
      <c r="I27" s="22">
        <v>59228300</v>
      </c>
      <c r="J27" s="34">
        <f>75390020+431304</f>
        <v>75821324</v>
      </c>
      <c r="K27" s="37">
        <f t="shared" si="5"/>
        <v>16593024</v>
      </c>
      <c r="L27" s="34">
        <v>64687113.670000002</v>
      </c>
      <c r="M27" s="38">
        <f t="shared" si="2"/>
        <v>0.88878852837137134</v>
      </c>
      <c r="N27" s="38">
        <f t="shared" si="6"/>
        <v>85.315199283515554</v>
      </c>
      <c r="O27" s="34">
        <f t="shared" si="7"/>
        <v>-11134210.329999998</v>
      </c>
      <c r="P27" s="34">
        <f t="shared" si="8"/>
        <v>7660198.5200000033</v>
      </c>
    </row>
    <row r="28" spans="1:16" s="7" customFormat="1" ht="13.5" customHeight="1" x14ac:dyDescent="0.2">
      <c r="A28" s="11" t="s">
        <v>6</v>
      </c>
      <c r="B28" s="6" t="s">
        <v>7</v>
      </c>
      <c r="C28" s="21">
        <f>C29+C30+C31+C32</f>
        <v>908449700</v>
      </c>
      <c r="D28" s="21">
        <f>D29+D30+D31+D32</f>
        <v>1554061211</v>
      </c>
      <c r="E28" s="18">
        <f t="shared" si="4"/>
        <v>645611511</v>
      </c>
      <c r="F28" s="21">
        <f>F29+F30+F31+F32</f>
        <v>1308783343.1900001</v>
      </c>
      <c r="G28" s="28">
        <f t="shared" si="10"/>
        <v>16.964308395125922</v>
      </c>
      <c r="H28" s="28">
        <f t="shared" si="11"/>
        <v>84.216975105364753</v>
      </c>
      <c r="I28" s="21">
        <f>I29+I30+I31+I32</f>
        <v>694004775</v>
      </c>
      <c r="J28" s="26">
        <f>J29+J30+J31+J32</f>
        <v>1455126745</v>
      </c>
      <c r="K28" s="27">
        <f t="shared" si="5"/>
        <v>761121970</v>
      </c>
      <c r="L28" s="26">
        <f>L29+L30+L31+L32</f>
        <v>1305893762.9699998</v>
      </c>
      <c r="M28" s="28">
        <f t="shared" si="2"/>
        <v>17.942729702248879</v>
      </c>
      <c r="N28" s="28">
        <f t="shared" si="6"/>
        <v>89.744331032139741</v>
      </c>
      <c r="O28" s="36">
        <f t="shared" si="7"/>
        <v>-149232982.03000021</v>
      </c>
      <c r="P28" s="36">
        <f t="shared" si="8"/>
        <v>-2889580.220000267</v>
      </c>
    </row>
    <row r="29" spans="1:16" s="39" customFormat="1" ht="15" x14ac:dyDescent="0.2">
      <c r="A29" s="12" t="s">
        <v>43</v>
      </c>
      <c r="B29" s="3" t="s">
        <v>47</v>
      </c>
      <c r="C29" s="22">
        <v>59461700</v>
      </c>
      <c r="D29" s="22">
        <f>327073423-55900600</f>
        <v>271172823</v>
      </c>
      <c r="E29" s="19">
        <f t="shared" si="4"/>
        <v>211711123</v>
      </c>
      <c r="F29" s="22">
        <v>176764526.36000001</v>
      </c>
      <c r="G29" s="38">
        <f t="shared" si="10"/>
        <v>2.2912027067676983</v>
      </c>
      <c r="H29" s="38">
        <f t="shared" si="11"/>
        <v>65.185192381907683</v>
      </c>
      <c r="I29" s="22">
        <v>135986800</v>
      </c>
      <c r="J29" s="34">
        <v>503224644</v>
      </c>
      <c r="K29" s="37">
        <f t="shared" si="5"/>
        <v>367237844</v>
      </c>
      <c r="L29" s="34">
        <v>464052789.33999997</v>
      </c>
      <c r="M29" s="38">
        <f t="shared" si="2"/>
        <v>6.3759962738205846</v>
      </c>
      <c r="N29" s="38">
        <f t="shared" si="6"/>
        <v>92.215831413057742</v>
      </c>
      <c r="O29" s="34">
        <f t="shared" si="7"/>
        <v>-39171854.660000026</v>
      </c>
      <c r="P29" s="34">
        <f t="shared" si="8"/>
        <v>287288262.97999996</v>
      </c>
    </row>
    <row r="30" spans="1:16" s="39" customFormat="1" ht="14.25" customHeight="1" x14ac:dyDescent="0.2">
      <c r="A30" s="12" t="s">
        <v>44</v>
      </c>
      <c r="B30" s="3" t="s">
        <v>48</v>
      </c>
      <c r="C30" s="22">
        <v>620679200</v>
      </c>
      <c r="D30" s="22">
        <f>974747531-1218231+17957000</f>
        <v>991486300</v>
      </c>
      <c r="E30" s="19">
        <f t="shared" si="4"/>
        <v>370807100</v>
      </c>
      <c r="F30" s="22">
        <v>865230818.41999996</v>
      </c>
      <c r="G30" s="38">
        <f t="shared" si="10"/>
        <v>11.215028456022473</v>
      </c>
      <c r="H30" s="38">
        <f t="shared" si="11"/>
        <v>87.26603871581483</v>
      </c>
      <c r="I30" s="22">
        <v>292095600</v>
      </c>
      <c r="J30" s="34">
        <f>509375922+95076500</f>
        <v>604452422</v>
      </c>
      <c r="K30" s="37">
        <f t="shared" si="5"/>
        <v>312356822</v>
      </c>
      <c r="L30" s="34">
        <v>517791675.04000002</v>
      </c>
      <c r="M30" s="38">
        <f t="shared" si="2"/>
        <v>7.1143582508486496</v>
      </c>
      <c r="N30" s="38">
        <f t="shared" si="6"/>
        <v>85.662933292043292</v>
      </c>
      <c r="O30" s="34">
        <f t="shared" si="7"/>
        <v>-86660746.959999979</v>
      </c>
      <c r="P30" s="34">
        <f t="shared" si="8"/>
        <v>-347439143.37999994</v>
      </c>
    </row>
    <row r="31" spans="1:16" s="39" customFormat="1" ht="15" x14ac:dyDescent="0.2">
      <c r="A31" s="12" t="s">
        <v>45</v>
      </c>
      <c r="B31" s="3" t="s">
        <v>49</v>
      </c>
      <c r="C31" s="22">
        <v>143626600</v>
      </c>
      <c r="D31" s="22">
        <v>183395374</v>
      </c>
      <c r="E31" s="19">
        <f t="shared" si="4"/>
        <v>39768774</v>
      </c>
      <c r="F31" s="22">
        <v>168698011.75</v>
      </c>
      <c r="G31" s="38">
        <f t="shared" si="10"/>
        <v>2.1866454152726127</v>
      </c>
      <c r="H31" s="38">
        <f t="shared" si="11"/>
        <v>91.985968931800869</v>
      </c>
      <c r="I31" s="22">
        <v>147206900</v>
      </c>
      <c r="J31" s="34">
        <v>218101939</v>
      </c>
      <c r="K31" s="37">
        <f t="shared" si="5"/>
        <v>70895039</v>
      </c>
      <c r="L31" s="34">
        <v>196795688.50999999</v>
      </c>
      <c r="M31" s="38">
        <f t="shared" si="2"/>
        <v>2.7039349950429425</v>
      </c>
      <c r="N31" s="38">
        <f t="shared" si="6"/>
        <v>90.231058656475298</v>
      </c>
      <c r="O31" s="34">
        <f t="shared" si="7"/>
        <v>-21306250.49000001</v>
      </c>
      <c r="P31" s="34">
        <f t="shared" si="8"/>
        <v>28097676.75999999</v>
      </c>
    </row>
    <row r="32" spans="1:16" s="39" customFormat="1" ht="30" customHeight="1" x14ac:dyDescent="0.2">
      <c r="A32" s="12" t="s">
        <v>46</v>
      </c>
      <c r="B32" s="3" t="s">
        <v>50</v>
      </c>
      <c r="C32" s="22">
        <v>84682200</v>
      </c>
      <c r="D32" s="22">
        <v>108006714</v>
      </c>
      <c r="E32" s="19">
        <f t="shared" si="4"/>
        <v>23324514</v>
      </c>
      <c r="F32" s="22">
        <v>98089986.659999996</v>
      </c>
      <c r="G32" s="38">
        <f t="shared" si="10"/>
        <v>1.2714318170631358</v>
      </c>
      <c r="H32" s="38">
        <f t="shared" si="11"/>
        <v>90.818415844037247</v>
      </c>
      <c r="I32" s="22">
        <v>118715475</v>
      </c>
      <c r="J32" s="34">
        <v>129347740</v>
      </c>
      <c r="K32" s="37">
        <f t="shared" si="5"/>
        <v>10632265</v>
      </c>
      <c r="L32" s="34">
        <v>127253610.08</v>
      </c>
      <c r="M32" s="38">
        <f t="shared" si="2"/>
        <v>1.7484401825367071</v>
      </c>
      <c r="N32" s="38">
        <f t="shared" si="6"/>
        <v>98.381007723830351</v>
      </c>
      <c r="O32" s="34">
        <f t="shared" si="7"/>
        <v>-2094129.9200000018</v>
      </c>
      <c r="P32" s="34">
        <f t="shared" si="8"/>
        <v>29163623.420000002</v>
      </c>
    </row>
    <row r="33" spans="1:16" s="7" customFormat="1" ht="14.25" customHeight="1" x14ac:dyDescent="0.2">
      <c r="A33" s="11" t="s">
        <v>8</v>
      </c>
      <c r="B33" s="6" t="s">
        <v>9</v>
      </c>
      <c r="C33" s="21">
        <f>C34+C35+C36+C37</f>
        <v>3390103931</v>
      </c>
      <c r="D33" s="21">
        <f>D34+D35+D36+D37</f>
        <v>3650842333</v>
      </c>
      <c r="E33" s="18">
        <f t="shared" si="4"/>
        <v>260738402</v>
      </c>
      <c r="F33" s="21">
        <f>F34+F35+F36+F37</f>
        <v>3564336523.46</v>
      </c>
      <c r="G33" s="28">
        <f t="shared" si="10"/>
        <v>46.200545203002569</v>
      </c>
      <c r="H33" s="28">
        <f t="shared" si="11"/>
        <v>97.630524639257274</v>
      </c>
      <c r="I33" s="21">
        <f>I34+I35+I36+I37</f>
        <v>3523485607</v>
      </c>
      <c r="J33" s="26">
        <f>J34+J35+J36+J37</f>
        <v>3400647583</v>
      </c>
      <c r="K33" s="27">
        <f t="shared" si="5"/>
        <v>-122838024</v>
      </c>
      <c r="L33" s="26">
        <f>L34+L35+L36+L37</f>
        <v>3378236407.2900004</v>
      </c>
      <c r="M33" s="28">
        <f t="shared" si="2"/>
        <v>46.416319952738249</v>
      </c>
      <c r="N33" s="28">
        <f t="shared" si="6"/>
        <v>99.340973295144309</v>
      </c>
      <c r="O33" s="36">
        <f t="shared" si="7"/>
        <v>-22411175.709999561</v>
      </c>
      <c r="P33" s="36">
        <f t="shared" si="8"/>
        <v>-186100116.1699996</v>
      </c>
    </row>
    <row r="34" spans="1:16" s="39" customFormat="1" ht="15" x14ac:dyDescent="0.2">
      <c r="A34" s="12" t="s">
        <v>51</v>
      </c>
      <c r="B34" s="3" t="s">
        <v>55</v>
      </c>
      <c r="C34" s="22">
        <v>1018574720</v>
      </c>
      <c r="D34" s="22">
        <v>939680739</v>
      </c>
      <c r="E34" s="19">
        <f t="shared" si="4"/>
        <v>-78893981</v>
      </c>
      <c r="F34" s="22">
        <v>925599934.83000004</v>
      </c>
      <c r="G34" s="38">
        <f t="shared" si="10"/>
        <v>11.997526425338258</v>
      </c>
      <c r="H34" s="38">
        <f t="shared" si="11"/>
        <v>98.501533171257222</v>
      </c>
      <c r="I34" s="22">
        <v>941539720</v>
      </c>
      <c r="J34" s="34">
        <f>887546585+1050000</f>
        <v>888596585</v>
      </c>
      <c r="K34" s="37">
        <f t="shared" si="5"/>
        <v>-52943135</v>
      </c>
      <c r="L34" s="34">
        <v>884850835.54999995</v>
      </c>
      <c r="M34" s="38">
        <f t="shared" si="2"/>
        <v>12.15768067761838</v>
      </c>
      <c r="N34" s="38">
        <f t="shared" si="6"/>
        <v>99.578464568373278</v>
      </c>
      <c r="O34" s="34">
        <f t="shared" si="7"/>
        <v>-3745749.4500000477</v>
      </c>
      <c r="P34" s="34">
        <f t="shared" si="8"/>
        <v>-40749099.280000091</v>
      </c>
    </row>
    <row r="35" spans="1:16" s="39" customFormat="1" ht="15" x14ac:dyDescent="0.2">
      <c r="A35" s="12" t="s">
        <v>52</v>
      </c>
      <c r="B35" s="3" t="s">
        <v>56</v>
      </c>
      <c r="C35" s="22">
        <v>2182577049</v>
      </c>
      <c r="D35" s="22">
        <f>2527828456-4706500</f>
        <v>2523121956</v>
      </c>
      <c r="E35" s="19">
        <f t="shared" si="4"/>
        <v>340544907</v>
      </c>
      <c r="F35" s="22">
        <v>2450788228.9899998</v>
      </c>
      <c r="G35" s="38">
        <f t="shared" si="10"/>
        <v>31.766852431353982</v>
      </c>
      <c r="H35" s="38">
        <f t="shared" si="11"/>
        <v>97.13316564671041</v>
      </c>
      <c r="I35" s="22">
        <v>2392780525</v>
      </c>
      <c r="J35" s="34">
        <v>2322844119</v>
      </c>
      <c r="K35" s="37">
        <f t="shared" si="5"/>
        <v>-69936406</v>
      </c>
      <c r="L35" s="34">
        <v>2304338015.5900002</v>
      </c>
      <c r="M35" s="38">
        <f t="shared" si="2"/>
        <v>31.661162131837045</v>
      </c>
      <c r="N35" s="38">
        <f t="shared" si="6"/>
        <v>99.203299814282559</v>
      </c>
      <c r="O35" s="34">
        <f t="shared" si="7"/>
        <v>-18506103.409999847</v>
      </c>
      <c r="P35" s="34">
        <f t="shared" si="8"/>
        <v>-146450213.39999962</v>
      </c>
    </row>
    <row r="36" spans="1:16" s="39" customFormat="1" ht="15.75" customHeight="1" x14ac:dyDescent="0.2">
      <c r="A36" s="12" t="s">
        <v>53</v>
      </c>
      <c r="B36" s="3" t="s">
        <v>73</v>
      </c>
      <c r="C36" s="22">
        <v>75588462</v>
      </c>
      <c r="D36" s="22">
        <f>76877974-8932</f>
        <v>76869042</v>
      </c>
      <c r="E36" s="19">
        <f t="shared" si="4"/>
        <v>1280580</v>
      </c>
      <c r="F36" s="22">
        <v>76845978.319999993</v>
      </c>
      <c r="G36" s="38">
        <f t="shared" si="10"/>
        <v>0.99606927451275429</v>
      </c>
      <c r="H36" s="38">
        <f t="shared" si="11"/>
        <v>99.969996139668282</v>
      </c>
      <c r="I36" s="22">
        <v>74027562</v>
      </c>
      <c r="J36" s="34">
        <v>75606344</v>
      </c>
      <c r="K36" s="37">
        <f t="shared" si="5"/>
        <v>1578782</v>
      </c>
      <c r="L36" s="34">
        <v>75475217.540000007</v>
      </c>
      <c r="M36" s="38">
        <f t="shared" si="2"/>
        <v>1.0370150053084866</v>
      </c>
      <c r="N36" s="38">
        <f t="shared" si="6"/>
        <v>99.8265668552893</v>
      </c>
      <c r="O36" s="34">
        <f t="shared" si="7"/>
        <v>-131126.45999999344</v>
      </c>
      <c r="P36" s="34">
        <f t="shared" si="8"/>
        <v>-1370760.7799999863</v>
      </c>
    </row>
    <row r="37" spans="1:16" s="39" customFormat="1" ht="17.25" customHeight="1" x14ac:dyDescent="0.2">
      <c r="A37" s="12" t="s">
        <v>54</v>
      </c>
      <c r="B37" s="3" t="s">
        <v>57</v>
      </c>
      <c r="C37" s="22">
        <v>113363700</v>
      </c>
      <c r="D37" s="22">
        <v>111170596</v>
      </c>
      <c r="E37" s="19">
        <f t="shared" si="4"/>
        <v>-2193104</v>
      </c>
      <c r="F37" s="22">
        <v>111102381.31999999</v>
      </c>
      <c r="G37" s="38">
        <f t="shared" si="10"/>
        <v>1.440097071797573</v>
      </c>
      <c r="H37" s="38">
        <f t="shared" si="11"/>
        <v>99.938639638128762</v>
      </c>
      <c r="I37" s="22">
        <v>115137800</v>
      </c>
      <c r="J37" s="34">
        <v>113600535</v>
      </c>
      <c r="K37" s="37">
        <f t="shared" si="5"/>
        <v>-1537265</v>
      </c>
      <c r="L37" s="34">
        <v>113572338.61</v>
      </c>
      <c r="M37" s="38">
        <f t="shared" si="2"/>
        <v>1.5604621379743342</v>
      </c>
      <c r="N37" s="38">
        <f t="shared" si="6"/>
        <v>99.975179351047956</v>
      </c>
      <c r="O37" s="34">
        <f t="shared" si="7"/>
        <v>-28196.390000000596</v>
      </c>
      <c r="P37" s="34">
        <f t="shared" si="8"/>
        <v>2469957.2900000066</v>
      </c>
    </row>
    <row r="38" spans="1:16" s="7" customFormat="1" ht="19.5" customHeight="1" x14ac:dyDescent="0.2">
      <c r="A38" s="11" t="s">
        <v>10</v>
      </c>
      <c r="B38" s="6" t="s">
        <v>77</v>
      </c>
      <c r="C38" s="21">
        <f>C39+C40</f>
        <v>262729500</v>
      </c>
      <c r="D38" s="21">
        <f>D39+D40</f>
        <v>276583232</v>
      </c>
      <c r="E38" s="18">
        <f>D38-C38</f>
        <v>13853732</v>
      </c>
      <c r="F38" s="21">
        <f>F39+F40</f>
        <v>268550151.19</v>
      </c>
      <c r="G38" s="28">
        <f t="shared" si="10"/>
        <v>3.480918066423984</v>
      </c>
      <c r="H38" s="28">
        <f t="shared" si="11"/>
        <v>97.095600932886626</v>
      </c>
      <c r="I38" s="21">
        <f>I39+I40</f>
        <v>309919179</v>
      </c>
      <c r="J38" s="26">
        <f>J39+J40</f>
        <v>309633890</v>
      </c>
      <c r="K38" s="27">
        <f t="shared" si="5"/>
        <v>-285289</v>
      </c>
      <c r="L38" s="26">
        <f>L39+L40</f>
        <v>309440136.49000001</v>
      </c>
      <c r="M38" s="28">
        <f t="shared" si="2"/>
        <v>4.2516480938232499</v>
      </c>
      <c r="N38" s="28">
        <f t="shared" si="6"/>
        <v>99.937424966627532</v>
      </c>
      <c r="O38" s="36">
        <f t="shared" si="7"/>
        <v>-193753.50999999046</v>
      </c>
      <c r="P38" s="36">
        <f t="shared" si="8"/>
        <v>40889985.300000012</v>
      </c>
    </row>
    <row r="39" spans="1:16" s="39" customFormat="1" ht="16.5" customHeight="1" x14ac:dyDescent="0.2">
      <c r="A39" s="12" t="s">
        <v>58</v>
      </c>
      <c r="B39" s="3" t="s">
        <v>60</v>
      </c>
      <c r="C39" s="22">
        <v>240978900</v>
      </c>
      <c r="D39" s="22">
        <v>254802252</v>
      </c>
      <c r="E39" s="19">
        <f t="shared" ref="E39:E54" si="12">D39-C39</f>
        <v>13823352</v>
      </c>
      <c r="F39" s="22">
        <v>246776230.94999999</v>
      </c>
      <c r="G39" s="38">
        <f t="shared" si="10"/>
        <v>3.1986868630363272</v>
      </c>
      <c r="H39" s="38">
        <f t="shared" si="11"/>
        <v>96.850098071346707</v>
      </c>
      <c r="I39" s="22">
        <v>287268779</v>
      </c>
      <c r="J39" s="34">
        <v>286197053</v>
      </c>
      <c r="K39" s="37">
        <f t="shared" si="5"/>
        <v>-1071726</v>
      </c>
      <c r="L39" s="34">
        <v>286010356.31</v>
      </c>
      <c r="M39" s="38">
        <f t="shared" si="2"/>
        <v>3.9297274103238946</v>
      </c>
      <c r="N39" s="38">
        <f t="shared" si="6"/>
        <v>99.934766382797108</v>
      </c>
      <c r="O39" s="34">
        <f t="shared" si="7"/>
        <v>-186696.68999999762</v>
      </c>
      <c r="P39" s="34">
        <f t="shared" si="8"/>
        <v>39234125.360000014</v>
      </c>
    </row>
    <row r="40" spans="1:16" s="39" customFormat="1" ht="15" x14ac:dyDescent="0.2">
      <c r="A40" s="12" t="s">
        <v>59</v>
      </c>
      <c r="B40" s="3" t="s">
        <v>78</v>
      </c>
      <c r="C40" s="22">
        <v>21750600</v>
      </c>
      <c r="D40" s="22">
        <v>21780980</v>
      </c>
      <c r="E40" s="19">
        <f t="shared" si="12"/>
        <v>30380</v>
      </c>
      <c r="F40" s="22">
        <v>21773920.239999998</v>
      </c>
      <c r="G40" s="38">
        <f t="shared" si="10"/>
        <v>0.28223120338765667</v>
      </c>
      <c r="H40" s="38">
        <f t="shared" si="11"/>
        <v>99.967587500654233</v>
      </c>
      <c r="I40" s="22">
        <v>22650400</v>
      </c>
      <c r="J40" s="34">
        <v>23436837</v>
      </c>
      <c r="K40" s="37">
        <f t="shared" si="5"/>
        <v>786437</v>
      </c>
      <c r="L40" s="34">
        <v>23429780.18</v>
      </c>
      <c r="M40" s="38">
        <f t="shared" si="2"/>
        <v>0.32192068349935582</v>
      </c>
      <c r="N40" s="38">
        <f t="shared" si="6"/>
        <v>99.969890049583057</v>
      </c>
      <c r="O40" s="34">
        <f t="shared" si="7"/>
        <v>-7056.820000000298</v>
      </c>
      <c r="P40" s="34">
        <f t="shared" si="8"/>
        <v>1655859.9400000013</v>
      </c>
    </row>
    <row r="41" spans="1:16" s="7" customFormat="1" x14ac:dyDescent="0.2">
      <c r="A41" s="13" t="s">
        <v>11</v>
      </c>
      <c r="B41" s="5" t="s">
        <v>80</v>
      </c>
      <c r="C41" s="21">
        <f>SUM(C42:C42)</f>
        <v>0</v>
      </c>
      <c r="D41" s="21">
        <f>SUM(D42:D42)</f>
        <v>115371087</v>
      </c>
      <c r="E41" s="18">
        <f t="shared" si="12"/>
        <v>115371087</v>
      </c>
      <c r="F41" s="21">
        <f>SUM(F42:F42)</f>
        <v>107586535.75</v>
      </c>
      <c r="G41" s="28">
        <f t="shared" si="10"/>
        <v>1.3945250610981226</v>
      </c>
      <c r="H41" s="28">
        <f t="shared" si="11"/>
        <v>93.252597810749577</v>
      </c>
      <c r="I41" s="21">
        <f>SUM(I42:I42)</f>
        <v>0</v>
      </c>
      <c r="J41" s="26">
        <f>SUM(J42:J42)</f>
        <v>109417988</v>
      </c>
      <c r="K41" s="27">
        <f t="shared" si="5"/>
        <v>109417988</v>
      </c>
      <c r="L41" s="26">
        <f>SUM(L42:L42)</f>
        <v>101657639.17</v>
      </c>
      <c r="M41" s="28">
        <f t="shared" si="2"/>
        <v>1.3967564540990625</v>
      </c>
      <c r="N41" s="28">
        <f t="shared" si="6"/>
        <v>92.907611470611215</v>
      </c>
      <c r="O41" s="36">
        <f t="shared" si="7"/>
        <v>-7760348.8299999982</v>
      </c>
      <c r="P41" s="36">
        <f t="shared" si="8"/>
        <v>-5928896.5799999982</v>
      </c>
    </row>
    <row r="42" spans="1:16" s="39" customFormat="1" ht="15.75" customHeight="1" x14ac:dyDescent="0.2">
      <c r="A42" s="12" t="s">
        <v>81</v>
      </c>
      <c r="B42" s="3" t="s">
        <v>82</v>
      </c>
      <c r="C42" s="22">
        <v>0</v>
      </c>
      <c r="D42" s="22">
        <v>115371087</v>
      </c>
      <c r="E42" s="19">
        <f t="shared" si="12"/>
        <v>115371087</v>
      </c>
      <c r="F42" s="22">
        <v>107586535.75</v>
      </c>
      <c r="G42" s="38">
        <f t="shared" si="10"/>
        <v>1.3945250610981226</v>
      </c>
      <c r="H42" s="38">
        <f t="shared" ref="H42:H54" si="13">F42/D42*100</f>
        <v>93.252597810749577</v>
      </c>
      <c r="I42" s="22">
        <v>0</v>
      </c>
      <c r="J42" s="34">
        <v>109417988</v>
      </c>
      <c r="K42" s="37">
        <f t="shared" si="5"/>
        <v>109417988</v>
      </c>
      <c r="L42" s="34">
        <v>101657639.17</v>
      </c>
      <c r="M42" s="38">
        <f t="shared" si="2"/>
        <v>1.3967564540990625</v>
      </c>
      <c r="N42" s="38">
        <f t="shared" si="6"/>
        <v>92.907611470611215</v>
      </c>
      <c r="O42" s="34">
        <f t="shared" si="7"/>
        <v>-7760348.8299999982</v>
      </c>
      <c r="P42" s="34">
        <f t="shared" si="8"/>
        <v>-5928896.5799999982</v>
      </c>
    </row>
    <row r="43" spans="1:16" s="7" customFormat="1" x14ac:dyDescent="0.2">
      <c r="A43" s="13" t="s">
        <v>12</v>
      </c>
      <c r="B43" s="5" t="s">
        <v>13</v>
      </c>
      <c r="C43" s="21">
        <f>C44+C45+C46+C47</f>
        <v>286543723</v>
      </c>
      <c r="D43" s="21">
        <f>D44+D45+D46+D47</f>
        <v>358809073</v>
      </c>
      <c r="E43" s="18">
        <f t="shared" si="12"/>
        <v>72265350</v>
      </c>
      <c r="F43" s="21">
        <f>F44+F45+F46+F47</f>
        <v>351949740.32999998</v>
      </c>
      <c r="G43" s="28">
        <f t="shared" si="10"/>
        <v>4.5619345368424655</v>
      </c>
      <c r="H43" s="28">
        <f t="shared" si="13"/>
        <v>98.08830567949434</v>
      </c>
      <c r="I43" s="21">
        <f>I44+I45+I46+I47</f>
        <v>402782523</v>
      </c>
      <c r="J43" s="26">
        <f>J44+J45+J46+J47</f>
        <v>403460420.02999997</v>
      </c>
      <c r="K43" s="27">
        <f t="shared" si="5"/>
        <v>677897.02999997139</v>
      </c>
      <c r="L43" s="26">
        <f>L44+L45+L46+L47</f>
        <v>326659941.05000001</v>
      </c>
      <c r="M43" s="28">
        <f t="shared" si="2"/>
        <v>4.4882449039978702</v>
      </c>
      <c r="N43" s="28">
        <f t="shared" si="6"/>
        <v>80.964556827088686</v>
      </c>
      <c r="O43" s="36">
        <f t="shared" si="7"/>
        <v>-76800478.979999959</v>
      </c>
      <c r="P43" s="36">
        <f t="shared" si="8"/>
        <v>-25289799.279999971</v>
      </c>
    </row>
    <row r="44" spans="1:16" s="39" customFormat="1" ht="18" customHeight="1" x14ac:dyDescent="0.2">
      <c r="A44" s="12" t="s">
        <v>64</v>
      </c>
      <c r="B44" s="3" t="s">
        <v>71</v>
      </c>
      <c r="C44" s="22">
        <v>5065200</v>
      </c>
      <c r="D44" s="22">
        <v>4834352</v>
      </c>
      <c r="E44" s="19">
        <f t="shared" si="12"/>
        <v>-230848</v>
      </c>
      <c r="F44" s="22">
        <v>4834351.03</v>
      </c>
      <c r="G44" s="38">
        <f t="shared" si="10"/>
        <v>6.2662336123045226E-2</v>
      </c>
      <c r="H44" s="38">
        <f t="shared" si="13"/>
        <v>99.999979935263312</v>
      </c>
      <c r="I44" s="22">
        <v>5065200</v>
      </c>
      <c r="J44" s="34">
        <v>4934980</v>
      </c>
      <c r="K44" s="37">
        <f t="shared" si="5"/>
        <v>-130220</v>
      </c>
      <c r="L44" s="34">
        <v>4934173.3899999997</v>
      </c>
      <c r="M44" s="38">
        <f t="shared" si="2"/>
        <v>6.7794595510931241E-2</v>
      </c>
      <c r="N44" s="38">
        <f t="shared" si="6"/>
        <v>99.983655252908818</v>
      </c>
      <c r="O44" s="34">
        <f t="shared" si="7"/>
        <v>-806.61000000033528</v>
      </c>
      <c r="P44" s="34">
        <f t="shared" si="8"/>
        <v>99822.359999999404</v>
      </c>
    </row>
    <row r="45" spans="1:16" s="39" customFormat="1" ht="17.25" customHeight="1" x14ac:dyDescent="0.2">
      <c r="A45" s="12" t="s">
        <v>65</v>
      </c>
      <c r="B45" s="3" t="s">
        <v>68</v>
      </c>
      <c r="C45" s="22">
        <v>38156023</v>
      </c>
      <c r="D45" s="22">
        <v>32371152</v>
      </c>
      <c r="E45" s="19">
        <f t="shared" si="12"/>
        <v>-5784871</v>
      </c>
      <c r="F45" s="22">
        <v>32199472</v>
      </c>
      <c r="G45" s="38">
        <f t="shared" si="10"/>
        <v>0.41736607973388801</v>
      </c>
      <c r="H45" s="38">
        <f t="shared" si="13"/>
        <v>99.469651249977147</v>
      </c>
      <c r="I45" s="22">
        <v>32979723</v>
      </c>
      <c r="J45" s="34">
        <f>152729110-742887.8</f>
        <v>151986222.19999999</v>
      </c>
      <c r="K45" s="37">
        <f t="shared" si="5"/>
        <v>119006499.19999999</v>
      </c>
      <c r="L45" s="34">
        <v>96465320.140000001</v>
      </c>
      <c r="M45" s="38">
        <f t="shared" si="2"/>
        <v>1.3254149870326688</v>
      </c>
      <c r="N45" s="38">
        <f t="shared" si="6"/>
        <v>63.469779525844416</v>
      </c>
      <c r="O45" s="34">
        <f t="shared" si="7"/>
        <v>-55520902.059999987</v>
      </c>
      <c r="P45" s="34">
        <f t="shared" si="8"/>
        <v>64265848.140000001</v>
      </c>
    </row>
    <row r="46" spans="1:16" s="39" customFormat="1" ht="15" x14ac:dyDescent="0.2">
      <c r="A46" s="12" t="s">
        <v>66</v>
      </c>
      <c r="B46" s="3" t="s">
        <v>69</v>
      </c>
      <c r="C46" s="22">
        <v>204531000</v>
      </c>
      <c r="D46" s="22">
        <f>288786640-7210123+83292+114100+1038160</f>
        <v>282812069</v>
      </c>
      <c r="E46" s="19">
        <f t="shared" si="12"/>
        <v>78281069</v>
      </c>
      <c r="F46" s="22">
        <v>276558918.48000002</v>
      </c>
      <c r="G46" s="38">
        <f t="shared" si="10"/>
        <v>3.5847268433917647</v>
      </c>
      <c r="H46" s="38">
        <f t="shared" si="13"/>
        <v>97.788937882986886</v>
      </c>
      <c r="I46" s="22">
        <v>325946100</v>
      </c>
      <c r="J46" s="34">
        <v>209675557.83000001</v>
      </c>
      <c r="K46" s="37">
        <f t="shared" si="5"/>
        <v>-116270542.16999999</v>
      </c>
      <c r="L46" s="34">
        <v>188465154.34</v>
      </c>
      <c r="M46" s="38">
        <f t="shared" si="2"/>
        <v>2.5894750541763036</v>
      </c>
      <c r="N46" s="38">
        <f t="shared" si="6"/>
        <v>89.884179296092825</v>
      </c>
      <c r="O46" s="34">
        <f t="shared" si="7"/>
        <v>-21210403.49000001</v>
      </c>
      <c r="P46" s="34">
        <f t="shared" si="8"/>
        <v>-88093764.140000015</v>
      </c>
    </row>
    <row r="47" spans="1:16" s="39" customFormat="1" ht="18" customHeight="1" x14ac:dyDescent="0.2">
      <c r="A47" s="12" t="s">
        <v>67</v>
      </c>
      <c r="B47" s="3" t="s">
        <v>70</v>
      </c>
      <c r="C47" s="22">
        <v>38791500</v>
      </c>
      <c r="D47" s="22">
        <v>38791500</v>
      </c>
      <c r="E47" s="19">
        <f t="shared" si="12"/>
        <v>0</v>
      </c>
      <c r="F47" s="22">
        <v>38356998.82</v>
      </c>
      <c r="G47" s="38">
        <f t="shared" si="10"/>
        <v>0.49717927759376823</v>
      </c>
      <c r="H47" s="38">
        <f t="shared" si="13"/>
        <v>98.87990621656806</v>
      </c>
      <c r="I47" s="22">
        <v>38791500</v>
      </c>
      <c r="J47" s="34">
        <v>36863660</v>
      </c>
      <c r="K47" s="37">
        <f t="shared" si="5"/>
        <v>-1927840</v>
      </c>
      <c r="L47" s="34">
        <v>36795293.18</v>
      </c>
      <c r="M47" s="38">
        <f t="shared" si="2"/>
        <v>0.50556026727796588</v>
      </c>
      <c r="N47" s="38">
        <f t="shared" si="6"/>
        <v>99.814541421009196</v>
      </c>
      <c r="O47" s="34">
        <f t="shared" si="7"/>
        <v>-68366.820000000298</v>
      </c>
      <c r="P47" s="34">
        <f t="shared" si="8"/>
        <v>-1561705.6400000006</v>
      </c>
    </row>
    <row r="48" spans="1:16" s="7" customFormat="1" ht="18" customHeight="1" x14ac:dyDescent="0.2">
      <c r="A48" s="14" t="s">
        <v>91</v>
      </c>
      <c r="B48" s="8" t="s">
        <v>63</v>
      </c>
      <c r="C48" s="21">
        <f>C49+C50+C51</f>
        <v>438246470</v>
      </c>
      <c r="D48" s="21">
        <f>D49+D50+D51</f>
        <v>787601928</v>
      </c>
      <c r="E48" s="18">
        <f t="shared" si="12"/>
        <v>349355458</v>
      </c>
      <c r="F48" s="21">
        <f>F49+F50+F51</f>
        <v>771467680.42000008</v>
      </c>
      <c r="G48" s="28">
        <f t="shared" si="10"/>
        <v>9.9996807841535826</v>
      </c>
      <c r="H48" s="28">
        <f t="shared" si="13"/>
        <v>97.951471802390017</v>
      </c>
      <c r="I48" s="21">
        <f>I49+I50+I51</f>
        <v>382546487</v>
      </c>
      <c r="J48" s="26">
        <f>J49+J50+J51</f>
        <v>537742087</v>
      </c>
      <c r="K48" s="27">
        <f t="shared" si="5"/>
        <v>155195600</v>
      </c>
      <c r="L48" s="26">
        <f>L49+L50+L51</f>
        <v>537084804</v>
      </c>
      <c r="M48" s="28">
        <f t="shared" si="2"/>
        <v>7.3794421404084032</v>
      </c>
      <c r="N48" s="28">
        <f t="shared" si="6"/>
        <v>99.877769842478401</v>
      </c>
      <c r="O48" s="36">
        <f t="shared" si="7"/>
        <v>-657283</v>
      </c>
      <c r="P48" s="36">
        <f t="shared" si="8"/>
        <v>-234382876.42000008</v>
      </c>
    </row>
    <row r="49" spans="1:16" s="39" customFormat="1" ht="18" customHeight="1" x14ac:dyDescent="0.2">
      <c r="A49" s="10" t="s">
        <v>87</v>
      </c>
      <c r="B49" s="4" t="s">
        <v>83</v>
      </c>
      <c r="C49" s="22">
        <v>35249000</v>
      </c>
      <c r="D49" s="22">
        <v>87634136</v>
      </c>
      <c r="E49" s="19">
        <f t="shared" si="12"/>
        <v>52385136</v>
      </c>
      <c r="F49" s="22">
        <v>74302769.930000007</v>
      </c>
      <c r="G49" s="38">
        <f t="shared" si="10"/>
        <v>0.96310448193228515</v>
      </c>
      <c r="H49" s="38">
        <f t="shared" si="13"/>
        <v>84.787473605034464</v>
      </c>
      <c r="I49" s="22">
        <v>271190717</v>
      </c>
      <c r="J49" s="34">
        <v>229288096</v>
      </c>
      <c r="K49" s="37">
        <f t="shared" si="5"/>
        <v>-41902621</v>
      </c>
      <c r="L49" s="34">
        <v>228750902.09999999</v>
      </c>
      <c r="M49" s="38">
        <f t="shared" si="2"/>
        <v>3.1429934975653806</v>
      </c>
      <c r="N49" s="38">
        <f t="shared" si="6"/>
        <v>99.765712259218191</v>
      </c>
      <c r="O49" s="34">
        <f t="shared" si="7"/>
        <v>-537193.90000000596</v>
      </c>
      <c r="P49" s="34">
        <f t="shared" si="8"/>
        <v>154448132.16999999</v>
      </c>
    </row>
    <row r="50" spans="1:16" s="39" customFormat="1" ht="15" x14ac:dyDescent="0.2">
      <c r="A50" s="10" t="s">
        <v>88</v>
      </c>
      <c r="B50" s="4" t="s">
        <v>84</v>
      </c>
      <c r="C50" s="22">
        <v>385673870</v>
      </c>
      <c r="D50" s="22">
        <v>681791732</v>
      </c>
      <c r="E50" s="19">
        <f t="shared" si="12"/>
        <v>296117862</v>
      </c>
      <c r="F50" s="22">
        <v>679054793.28999996</v>
      </c>
      <c r="G50" s="38">
        <f t="shared" si="10"/>
        <v>8.8018349182853974</v>
      </c>
      <c r="H50" s="38">
        <f t="shared" si="13"/>
        <v>99.598566749706492</v>
      </c>
      <c r="I50" s="22">
        <v>93294770</v>
      </c>
      <c r="J50" s="34">
        <v>290001291</v>
      </c>
      <c r="K50" s="37">
        <f t="shared" si="5"/>
        <v>196706521</v>
      </c>
      <c r="L50" s="34">
        <v>289882654.66000003</v>
      </c>
      <c r="M50" s="38">
        <f t="shared" si="2"/>
        <v>3.9829320465590019</v>
      </c>
      <c r="N50" s="38">
        <f t="shared" si="6"/>
        <v>99.959091099356527</v>
      </c>
      <c r="O50" s="34">
        <f t="shared" si="7"/>
        <v>-118636.33999997377</v>
      </c>
      <c r="P50" s="34">
        <f t="shared" si="8"/>
        <v>-389172138.62999994</v>
      </c>
    </row>
    <row r="51" spans="1:16" s="39" customFormat="1" ht="18" customHeight="1" x14ac:dyDescent="0.2">
      <c r="A51" s="10" t="s">
        <v>89</v>
      </c>
      <c r="B51" s="4" t="s">
        <v>85</v>
      </c>
      <c r="C51" s="22">
        <v>17323600</v>
      </c>
      <c r="D51" s="22">
        <v>18176060</v>
      </c>
      <c r="E51" s="19">
        <f t="shared" si="12"/>
        <v>852460</v>
      </c>
      <c r="F51" s="22">
        <v>18110117.199999999</v>
      </c>
      <c r="G51" s="38">
        <f t="shared" si="10"/>
        <v>0.2347413839358998</v>
      </c>
      <c r="H51" s="38">
        <f t="shared" si="13"/>
        <v>99.637199701145349</v>
      </c>
      <c r="I51" s="22">
        <v>18061000</v>
      </c>
      <c r="J51" s="34">
        <v>18452700</v>
      </c>
      <c r="K51" s="37">
        <f t="shared" si="5"/>
        <v>391700</v>
      </c>
      <c r="L51" s="34">
        <v>18451247.239999998</v>
      </c>
      <c r="M51" s="38">
        <f t="shared" si="2"/>
        <v>0.2535165962840204</v>
      </c>
      <c r="N51" s="38">
        <f t="shared" si="6"/>
        <v>99.992127114189245</v>
      </c>
      <c r="O51" s="34">
        <f t="shared" si="7"/>
        <v>-1452.7600000016391</v>
      </c>
      <c r="P51" s="34">
        <f t="shared" si="8"/>
        <v>341130.03999999911</v>
      </c>
    </row>
    <row r="52" spans="1:16" s="7" customFormat="1" ht="18" customHeight="1" x14ac:dyDescent="0.2">
      <c r="A52" s="14" t="s">
        <v>90</v>
      </c>
      <c r="B52" s="8" t="s">
        <v>86</v>
      </c>
      <c r="C52" s="21">
        <f>C53+C54</f>
        <v>37149000</v>
      </c>
      <c r="D52" s="21">
        <f>D53+D54</f>
        <v>37352370</v>
      </c>
      <c r="E52" s="18">
        <f t="shared" si="12"/>
        <v>203370</v>
      </c>
      <c r="F52" s="21">
        <f>F53+F54</f>
        <v>37027451.039999999</v>
      </c>
      <c r="G52" s="28">
        <f t="shared" si="10"/>
        <v>0.47994582281048809</v>
      </c>
      <c r="H52" s="28">
        <f t="shared" si="13"/>
        <v>99.130124915768391</v>
      </c>
      <c r="I52" s="21">
        <f>I53+I54</f>
        <v>38143750</v>
      </c>
      <c r="J52" s="26">
        <f>J53+J54</f>
        <v>37248779</v>
      </c>
      <c r="K52" s="27">
        <f t="shared" si="5"/>
        <v>-894971</v>
      </c>
      <c r="L52" s="26">
        <f>L53+L54</f>
        <v>37191609.049999997</v>
      </c>
      <c r="M52" s="28">
        <f t="shared" si="2"/>
        <v>0.51100557127876678</v>
      </c>
      <c r="N52" s="28">
        <f t="shared" si="6"/>
        <v>99.846518593267177</v>
      </c>
      <c r="O52" s="36">
        <f t="shared" si="7"/>
        <v>-57169.95000000298</v>
      </c>
      <c r="P52" s="36">
        <f t="shared" si="8"/>
        <v>164158.00999999791</v>
      </c>
    </row>
    <row r="53" spans="1:16" s="39" customFormat="1" ht="18" customHeight="1" x14ac:dyDescent="0.2">
      <c r="A53" s="10" t="s">
        <v>92</v>
      </c>
      <c r="B53" s="4" t="s">
        <v>62</v>
      </c>
      <c r="C53" s="22">
        <v>20666000</v>
      </c>
      <c r="D53" s="22">
        <v>20966000</v>
      </c>
      <c r="E53" s="19">
        <f t="shared" si="12"/>
        <v>300000</v>
      </c>
      <c r="F53" s="22">
        <v>20641081.5</v>
      </c>
      <c r="G53" s="38">
        <f t="shared" si="10"/>
        <v>0.26754746994368972</v>
      </c>
      <c r="H53" s="38">
        <f t="shared" si="13"/>
        <v>98.450259944672325</v>
      </c>
      <c r="I53" s="22">
        <v>21359750</v>
      </c>
      <c r="J53" s="34">
        <v>20589279</v>
      </c>
      <c r="K53" s="37">
        <f t="shared" si="5"/>
        <v>-770471</v>
      </c>
      <c r="L53" s="34">
        <v>20532109.050000001</v>
      </c>
      <c r="M53" s="38">
        <f t="shared" si="2"/>
        <v>0.28210723823612549</v>
      </c>
      <c r="N53" s="38">
        <f t="shared" si="6"/>
        <v>99.722331461922494</v>
      </c>
      <c r="O53" s="34">
        <f t="shared" si="7"/>
        <v>-57169.949999999255</v>
      </c>
      <c r="P53" s="34">
        <f t="shared" si="8"/>
        <v>-108972.44999999925</v>
      </c>
    </row>
    <row r="54" spans="1:16" s="39" customFormat="1" ht="18" customHeight="1" x14ac:dyDescent="0.2">
      <c r="A54" s="10" t="s">
        <v>93</v>
      </c>
      <c r="B54" s="4" t="s">
        <v>61</v>
      </c>
      <c r="C54" s="22">
        <v>16483000</v>
      </c>
      <c r="D54" s="22">
        <v>16386370</v>
      </c>
      <c r="E54" s="19">
        <f t="shared" si="12"/>
        <v>-96630</v>
      </c>
      <c r="F54" s="22">
        <v>16386369.539999999</v>
      </c>
      <c r="G54" s="38">
        <f t="shared" si="10"/>
        <v>0.21239835286679834</v>
      </c>
      <c r="H54" s="38">
        <f t="shared" si="13"/>
        <v>99.999997192788882</v>
      </c>
      <c r="I54" s="22">
        <v>16784000</v>
      </c>
      <c r="J54" s="34">
        <v>16659500</v>
      </c>
      <c r="K54" s="37">
        <f t="shared" si="5"/>
        <v>-124500</v>
      </c>
      <c r="L54" s="34">
        <v>16659500</v>
      </c>
      <c r="M54" s="38">
        <f t="shared" si="2"/>
        <v>0.22889833304264143</v>
      </c>
      <c r="N54" s="38">
        <f t="shared" si="6"/>
        <v>100</v>
      </c>
      <c r="O54" s="34">
        <f t="shared" si="7"/>
        <v>0</v>
      </c>
      <c r="P54" s="34">
        <f t="shared" si="8"/>
        <v>273130.46000000089</v>
      </c>
    </row>
    <row r="55" spans="1:16" s="7" customFormat="1" x14ac:dyDescent="0.2">
      <c r="A55" s="42" t="s">
        <v>14</v>
      </c>
      <c r="B55" s="43"/>
      <c r="C55" s="21">
        <f>C9+C17+C21+C28+C33+C43+C48+C52+C41+C38</f>
        <v>6471406249</v>
      </c>
      <c r="D55" s="21">
        <f>D9+D17+D21+D28+D33+D43+D48+D52+D41+D38</f>
        <v>8155762088</v>
      </c>
      <c r="E55" s="18">
        <f>E9+E17+E21+E28+E33+E43+E48+E52+E41+E38</f>
        <v>1684355839</v>
      </c>
      <c r="F55" s="21">
        <f>F9+F17+F21+F28+F33+F43+F48+F52+F41+F38</f>
        <v>7714923076.7699995</v>
      </c>
      <c r="G55" s="27">
        <f>G9+G17+G21+G28+G33+G43+G48+G52+G41+G38</f>
        <v>100.00000000000001</v>
      </c>
      <c r="H55" s="28">
        <f>F55/D55*100</f>
        <v>94.594753911732781</v>
      </c>
      <c r="I55" s="21">
        <f>I9+I17+I21+I28+I33+I43+I48+I52+I41+I38</f>
        <v>6545632146</v>
      </c>
      <c r="J55" s="26">
        <f>J9+J17+J21+J28+J33+J43+J48+J52+J41+J38</f>
        <v>7598412606.0299997</v>
      </c>
      <c r="K55" s="27">
        <f t="shared" si="5"/>
        <v>1052780460.0299997</v>
      </c>
      <c r="L55" s="26">
        <f>L9+L17+L21+L28+L33+L43+L48+L52+L41+L38</f>
        <v>7278122028.4800005</v>
      </c>
      <c r="M55" s="28">
        <f t="shared" si="2"/>
        <v>100</v>
      </c>
      <c r="N55" s="28">
        <f t="shared" si="6"/>
        <v>95.784769870277628</v>
      </c>
      <c r="O55" s="36">
        <f t="shared" si="7"/>
        <v>-320290577.54999924</v>
      </c>
      <c r="P55" s="36">
        <f t="shared" si="8"/>
        <v>-436801048.28999901</v>
      </c>
    </row>
  </sheetData>
  <mergeCells count="8">
    <mergeCell ref="O1:P2"/>
    <mergeCell ref="A55:B55"/>
    <mergeCell ref="B4:Q4"/>
    <mergeCell ref="C6:H6"/>
    <mergeCell ref="O6:P6"/>
    <mergeCell ref="A6:A7"/>
    <mergeCell ref="B6:B7"/>
    <mergeCell ref="I6:N6"/>
  </mergeCells>
  <phoneticPr fontId="0" type="noConversion"/>
  <pageMargins left="0.19685039370078741" right="0.15748031496062992" top="0.59055118110236227" bottom="0.59055118110236227" header="0" footer="0"/>
  <pageSetup paperSize="9" scale="49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2016-04-21T06:09:21Z</cp:lastPrinted>
  <dcterms:created xsi:type="dcterms:W3CDTF">1996-10-08T23:32:33Z</dcterms:created>
  <dcterms:modified xsi:type="dcterms:W3CDTF">2016-04-21T06:09:24Z</dcterms:modified>
</cp:coreProperties>
</file>