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Лист2!$A$5:$M$67</definedName>
    <definedName name="_xlnm.Print_Titles" localSheetId="0">Лист2!$4:$5</definedName>
    <definedName name="_xlnm.Print_Area" localSheetId="0">Лист2!$A$1:$M$65</definedName>
  </definedNames>
  <calcPr calcId="125725"/>
</workbook>
</file>

<file path=xl/calcChain.xml><?xml version="1.0" encoding="utf-8"?>
<calcChain xmlns="http://schemas.openxmlformats.org/spreadsheetml/2006/main">
  <c r="M65" i="2"/>
  <c r="K60" l="1"/>
  <c r="H60"/>
  <c r="I60"/>
  <c r="G60"/>
  <c r="I65"/>
  <c r="K58"/>
  <c r="K59"/>
  <c r="K56"/>
  <c r="L47"/>
  <c r="M47"/>
  <c r="L48"/>
  <c r="M48"/>
  <c r="I64" l="1"/>
  <c r="C55"/>
  <c r="D55"/>
  <c r="E55"/>
  <c r="F55"/>
  <c r="F60" s="1"/>
  <c r="B55"/>
  <c r="I55"/>
  <c r="K55"/>
  <c r="G55"/>
  <c r="L56"/>
  <c r="M56"/>
  <c r="L57"/>
  <c r="M57"/>
  <c r="L58"/>
  <c r="M58"/>
  <c r="L59"/>
  <c r="M59"/>
  <c r="L53"/>
  <c r="M53"/>
  <c r="J56"/>
  <c r="J57"/>
  <c r="J58"/>
  <c r="J59"/>
  <c r="J53"/>
  <c r="H56"/>
  <c r="H57"/>
  <c r="H58"/>
  <c r="H59"/>
  <c r="H53"/>
  <c r="J47"/>
  <c r="H47"/>
  <c r="M55" l="1"/>
  <c r="J55"/>
  <c r="L55"/>
  <c r="H55"/>
  <c r="I44"/>
  <c r="G44"/>
  <c r="I37" l="1"/>
  <c r="L37" s="1"/>
  <c r="G37"/>
  <c r="H37" s="1"/>
  <c r="J35"/>
  <c r="J36"/>
  <c r="J37"/>
  <c r="J38"/>
  <c r="J39"/>
  <c r="J40"/>
  <c r="J41"/>
  <c r="J42"/>
  <c r="J43"/>
  <c r="J44"/>
  <c r="J45"/>
  <c r="J46"/>
  <c r="J49"/>
  <c r="I27"/>
  <c r="L27" s="1"/>
  <c r="G27"/>
  <c r="H27" s="1"/>
  <c r="I11"/>
  <c r="L11" s="1"/>
  <c r="G11"/>
  <c r="H63"/>
  <c r="H62"/>
  <c r="L63"/>
  <c r="M63"/>
  <c r="M62"/>
  <c r="L62"/>
  <c r="L54"/>
  <c r="M54"/>
  <c r="C64"/>
  <c r="D64"/>
  <c r="E64"/>
  <c r="F64"/>
  <c r="G64"/>
  <c r="J64"/>
  <c r="K64"/>
  <c r="B64"/>
  <c r="B60"/>
  <c r="H7"/>
  <c r="J7"/>
  <c r="L7"/>
  <c r="M7"/>
  <c r="H8"/>
  <c r="J8"/>
  <c r="L8"/>
  <c r="M8"/>
  <c r="H9"/>
  <c r="J9"/>
  <c r="L9"/>
  <c r="M9"/>
  <c r="H10"/>
  <c r="J10"/>
  <c r="L10"/>
  <c r="M10"/>
  <c r="M11"/>
  <c r="H12"/>
  <c r="L12"/>
  <c r="H13"/>
  <c r="J13"/>
  <c r="L13"/>
  <c r="M13"/>
  <c r="H14"/>
  <c r="J14"/>
  <c r="L14"/>
  <c r="M14"/>
  <c r="H15"/>
  <c r="J15"/>
  <c r="L15"/>
  <c r="M15"/>
  <c r="H16"/>
  <c r="J16"/>
  <c r="L16"/>
  <c r="M16"/>
  <c r="H17"/>
  <c r="J17"/>
  <c r="L17"/>
  <c r="M17"/>
  <c r="H18"/>
  <c r="J18"/>
  <c r="L18"/>
  <c r="M18"/>
  <c r="H19"/>
  <c r="J19"/>
  <c r="L19"/>
  <c r="M19"/>
  <c r="H20"/>
  <c r="J20"/>
  <c r="L20"/>
  <c r="M20"/>
  <c r="H21"/>
  <c r="J21"/>
  <c r="L21"/>
  <c r="M21"/>
  <c r="H22"/>
  <c r="J22"/>
  <c r="L22"/>
  <c r="M22"/>
  <c r="H23"/>
  <c r="J23"/>
  <c r="L23"/>
  <c r="M23"/>
  <c r="H24"/>
  <c r="J24"/>
  <c r="L24"/>
  <c r="M24"/>
  <c r="H25"/>
  <c r="J25"/>
  <c r="L25"/>
  <c r="M25"/>
  <c r="H26"/>
  <c r="J26"/>
  <c r="L26"/>
  <c r="M26"/>
  <c r="J27"/>
  <c r="H28"/>
  <c r="J28"/>
  <c r="L28"/>
  <c r="M28"/>
  <c r="H29"/>
  <c r="J29"/>
  <c r="L29"/>
  <c r="M29"/>
  <c r="H30"/>
  <c r="J30"/>
  <c r="L30"/>
  <c r="M30"/>
  <c r="B31"/>
  <c r="C31"/>
  <c r="D31"/>
  <c r="E31"/>
  <c r="F31"/>
  <c r="K31"/>
  <c r="H33"/>
  <c r="J33"/>
  <c r="L33"/>
  <c r="M33"/>
  <c r="H34"/>
  <c r="J34"/>
  <c r="L34"/>
  <c r="M34"/>
  <c r="H35"/>
  <c r="L35"/>
  <c r="M35"/>
  <c r="H36"/>
  <c r="L36"/>
  <c r="M36"/>
  <c r="M37"/>
  <c r="H38"/>
  <c r="L38"/>
  <c r="M38"/>
  <c r="L39"/>
  <c r="M39"/>
  <c r="F50"/>
  <c r="L40"/>
  <c r="H41"/>
  <c r="L41"/>
  <c r="M41"/>
  <c r="H42"/>
  <c r="L42"/>
  <c r="M42"/>
  <c r="H43"/>
  <c r="L43"/>
  <c r="M43"/>
  <c r="H44"/>
  <c r="L44"/>
  <c r="M44"/>
  <c r="H45"/>
  <c r="L45"/>
  <c r="M45"/>
  <c r="H46"/>
  <c r="L46"/>
  <c r="M46"/>
  <c r="H49"/>
  <c r="L49"/>
  <c r="M49"/>
  <c r="B50"/>
  <c r="C50"/>
  <c r="D50"/>
  <c r="E50"/>
  <c r="K50"/>
  <c r="H52"/>
  <c r="J52"/>
  <c r="L52"/>
  <c r="M52"/>
  <c r="H54"/>
  <c r="J54"/>
  <c r="L60" l="1"/>
  <c r="M60"/>
  <c r="J60"/>
  <c r="L64"/>
  <c r="H64"/>
  <c r="M27"/>
  <c r="G31"/>
  <c r="H31" s="1"/>
  <c r="J11"/>
  <c r="H11"/>
  <c r="M64"/>
  <c r="I50"/>
  <c r="M50" s="1"/>
  <c r="H39"/>
  <c r="J12"/>
  <c r="G50"/>
  <c r="M40"/>
  <c r="H40"/>
  <c r="I31"/>
  <c r="M12"/>
  <c r="L31" l="1"/>
  <c r="L50"/>
  <c r="J31"/>
  <c r="J50"/>
  <c r="H50"/>
  <c r="M31"/>
  <c r="E60" l="1"/>
  <c r="E65" s="1"/>
  <c r="F65"/>
  <c r="B65"/>
  <c r="G65" l="1"/>
  <c r="K65"/>
  <c r="C60"/>
  <c r="D60"/>
  <c r="D65" s="1"/>
  <c r="L65" l="1"/>
  <c r="C65"/>
  <c r="J65"/>
  <c r="H65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sz val="9"/>
            <color indexed="81"/>
            <rFont val="Tahoma"/>
            <family val="2"/>
            <charset val="204"/>
          </rPr>
          <t xml:space="preserve">муниципальным образовательным учреждениям + частным образовательным организациям
</t>
        </r>
      </text>
    </comment>
    <comment ref="A27" authorId="0">
      <text>
        <r>
          <rPr>
            <sz val="9"/>
            <color indexed="81"/>
            <rFont val="Tahoma"/>
            <family val="2"/>
            <charset val="204"/>
          </rPr>
          <t>Муниципальным общеобразовательным организациям + частным общеобразовательным организациям</t>
        </r>
      </text>
    </comment>
    <comment ref="A37" authorId="0">
      <text>
        <r>
          <rPr>
            <sz val="9"/>
            <color indexed="81"/>
            <rFont val="Tahoma"/>
            <family val="2"/>
            <charset val="204"/>
          </rPr>
          <t xml:space="preserve">муниципальные общеобразовательные организации +частные общеобразовательные организации </t>
        </r>
      </text>
    </comment>
    <comment ref="A40" authorId="0">
      <text>
        <r>
          <rPr>
            <sz val="9"/>
            <color indexed="81"/>
            <rFont val="Tahoma"/>
            <family val="2"/>
            <charset val="204"/>
          </rPr>
          <t xml:space="preserve">+Подготовка к отопительному сезону
</t>
        </r>
      </text>
    </comment>
  </commentList>
</comments>
</file>

<file path=xl/sharedStrings.xml><?xml version="1.0" encoding="utf-8"?>
<sst xmlns="http://schemas.openxmlformats.org/spreadsheetml/2006/main" count="75" uniqueCount="75">
  <si>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</si>
  <si>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</si>
  <si>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</si>
  <si>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</si>
  <si>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</si>
  <si>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</si>
  <si>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</si>
  <si>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</si>
  <si>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</si>
  <si>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- Югры в отдельных сферах жизнедеятельности в 2014 - 2020 годах"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</si>
  <si>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– Югре на 2014 - 2020 годы"</t>
  </si>
  <si>
    <t>Субвенции на реализацию подпрограммы "Поддержка малых форм хозяйствования"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</si>
  <si>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</si>
  <si>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подпрограммы "Обеспечение стабильной благополучной эпизоотической обстановки в автономном округе и защита населения от болезней, общих для человека и животных"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</si>
  <si>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</si>
  <si>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организацию отдыха и оздоровления детей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</si>
  <si>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</si>
  <si>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</si>
  <si>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</si>
  <si>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деятельности по опеке и попечительству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</si>
  <si>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родителей,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</si>
  <si>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автономном округе" государственной программы "Содействие занятости населения в Ханты-Мансийском  автономном округе - Югре на 2014 - 2020 годы"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</si>
  <si>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</t>
  </si>
  <si>
    <t>Субвенции  на реализацию подпрограммы "Развитие растениеводства, переработки и реализации продукции растениеводства"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</si>
  <si>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"Развитие животноводства, переработки и реализации продукции животноводства"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- Югре в 2014 - 2020 годах" </t>
  </si>
  <si>
    <t>Субвенции на осуществление полномочий по государственной регистрации актов гражданского состояния за счет средств федерального бюджета</t>
  </si>
  <si>
    <t>Субвенции на осуществление полномочий по государственной регистрации актов гражданского состояния за счет средств окружного бюджета</t>
  </si>
  <si>
    <t>Субвенции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</si>
  <si>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на реализацию полномочий, указанных в пунктах 3.1., 3.2. статьи 2 Закона Ханты-Мансийского автономного округа-Югры от 31 марта 2009 года № 3б-оз "О наделении органов местного самоуправления муниципальных образований Ханты-Мансийского автономного округа-Югры"</t>
  </si>
  <si>
    <t xml:space="preserve">Субсидий  на софинансирование мероприятий подпрограммы "Обеспечение жильем молодых семей" федеральной целевой программы "Жилище" на 2011 - 2015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
</t>
  </si>
  <si>
    <t>Субсидии на строительство (реконструкцию), капитальный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</si>
  <si>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Иные межбюджетные трансферты на реализацию мероприятий по содействию трудоустройства граждан в рамках подпрограммы "Содействие трудоустройству граждан"  государственной программы "Содействие занятости населения в Ханты-Мансийском автономном округе -Югре на 2014 - 2020 годы"</t>
  </si>
  <si>
    <t>ВСЕГО</t>
  </si>
  <si>
    <t xml:space="preserve">Субвенций на 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- Югре на 2014 -2020 годы" </t>
  </si>
  <si>
    <t>Поступили остатки прошлых лет</t>
  </si>
  <si>
    <t>Возвращены в округ остатки</t>
  </si>
  <si>
    <t>Сумма восстановленного неиспользованного остатка прошлых лет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</si>
  <si>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</si>
  <si>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</si>
  <si>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</si>
  <si>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</si>
  <si>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</si>
  <si>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Не поступило (гр.7-гр.9)</t>
  </si>
  <si>
    <t>Отклонение (гр.9+гр.5-гр.11)</t>
  </si>
  <si>
    <t>(рубли)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</si>
  <si>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</si>
  <si>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  на реализацию подпрограммы "Обеспечение равных прав потребителей на получение энергетических ресурсов" государственной программы "Развитие жилищно-коммунального комплекса и повышение энергетической эффективности в Ханты-Мансийском автономном округе - Югре на 2014 - 2020 годы"                                        </t>
  </si>
  <si>
    <t xml:space="preserve">Субсидии на развитие материально технической базы муниципальных учреждений спорта в рамках реализации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2014-2020 годы" </t>
  </si>
  <si>
    <t>Субсидии на создание условий для осуществления присмотра и уход за детьми, содержания детей в частных организациях, осуществляющих образовательную деятельность по реализации образовательных программ  дошкольного образования, расположенных на территории муниципальных образований Ханты-Мансийского автономного округа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2014-2020 годы"</t>
  </si>
  <si>
    <t>Субсидии на дополнительное финансовое обеспечение мероприятий по организации питания обучающихся в рамках подпрограммы "Ресурсное обеспечение системы образования, науки и молодежной политики" государственной программы "Развитие образования в Ханты-Мансийском автономном округе – Югре на 2014-2020 годы"</t>
  </si>
  <si>
    <t xml:space="preserve">Субсидии на создание условий для деятельности народных дружин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
</t>
  </si>
  <si>
    <t xml:space="preserve">Субсидий на размещение систем видеообзора, модернизацию, обеспечение функционирования систем видеонаблюдения с целью повышения безопасности
дорожного движения и информирование населения о необходимости соблюдения правил дорожного движения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
</t>
  </si>
  <si>
    <t>Субсидии реконструкцию, расширение, модернизацию, строительство и капитальный ремонт объектов коммунального комплекса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</si>
  <si>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 xml:space="preserve">Субсидии на реализацию полномочий в области строительства, градостроительной деятельности и жилищных отношений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
</t>
  </si>
  <si>
    <t xml:space="preserve">Субсидии на проектирование и строительство объектов инженерной инфраструктуры на территориях, предназначенных для жилищного строительства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
</t>
  </si>
  <si>
    <t xml:space="preserve">Субсидии 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
</t>
  </si>
  <si>
    <t xml:space="preserve">Распределение субсидий бюджетам муниципальных районов и городских округов на 2015 год на повышение оплаты труда работников муниципальных учреждений культуры и 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2012 - 2017 годы"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
</t>
  </si>
  <si>
    <t xml:space="preserve">Субсидии на модернизацию общедоступных муниципальных библиотек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
</t>
  </si>
  <si>
    <t xml:space="preserve">Субсидии на 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
</t>
  </si>
  <si>
    <t>Иные межбюджетные трансферты на комплектование книжных фондов библиотек муниципальных образований и государственных библиотек Москвы и Санкт-Петербурга на реализацию мероприятий подпрограммы "Обеспечение прав граждан на доступ к культурным ценностям и информации" государственной программы  "Развитие культуры и туризма в Ханты-Мансийском автономном округе-Югры на 2014-2020 годы"</t>
  </si>
  <si>
    <t>Дотации</t>
  </si>
  <si>
    <t xml:space="preserve">Дотации на выравнивание бюджетной обеспеченности муниципальных районов (городских округов) Ханты-Мансийского автономного округа - Югры из регионального фонда финансовой поддержки муниципальных районов (городских округов) автономного округа </t>
  </si>
  <si>
    <t>Дотации городским округам Ханты-Мансийского автономного округа - Югры на выравнивание бюджетной обеспеченности поселений для решения вопросов местного значения поселений из регионального фонда финансовой поддержки поселений</t>
  </si>
  <si>
    <t>Итого дотации</t>
  </si>
  <si>
    <t xml:space="preserve"> 6.  Информация об использовании субвенций, субсидий и межбюджетных трансфертов за  1 квартал 2016 года</t>
  </si>
  <si>
    <t>Остаток на 01.04.2016 г.  (гр.2+гр.3.-гр.4+гр.5+гр.9-гр.11)</t>
  </si>
  <si>
    <t xml:space="preserve">Остаток на 01.01.2016 г. </t>
  </si>
  <si>
    <t>Субсидии на государственную поддержку малого и среднего предпринимательства за счет средств бюджета автономного округа</t>
  </si>
  <si>
    <t>Иные межбюджетные трансферты на финансирование наказов избирателей депутатам Думы ХМАО – Югры, в том числе:</t>
  </si>
  <si>
    <t>В рамках подпрограммы «Дошкольное, общее и дополнительное образование» муниципальной программы «Развитие образования и молодежной политики в городе Нефтеюганске на 2014-2020 годы»</t>
  </si>
  <si>
    <t xml:space="preserve"> В рамках подпрограммы «Молодежь Нефтеюганска» муниципальной программы «Развитие образования и молодежной политики в городе Нефтеюганске на 2014-2020 годы»</t>
  </si>
  <si>
    <t xml:space="preserve">В рамках подпрограммы «Обеспечение прав граждан на доступ к культурным ценностям и информации» муниципальной программы «Развитие сферы культуры города Нефтеюганска на 2014-2020 годы» </t>
  </si>
  <si>
    <t>В рамках подпрограммы «Развитие системы массовой физической культуры, подготовки спортивного резерва и спорта высших достижений» муниципальной программы «Развитие физической культуры и спорта в городе Нефтеюганске на 2014 – 2020 годы»</t>
  </si>
  <si>
    <t>Иные межбюджетные трансферты на организацию и проведение ЕГЭ (единого государственного экзамена) в рамках подпрограммы «Совершенствование системы оценки качества образования и информационная прозрачность системы образования» муниципальной программы «Развитие образования и молодежной политики в городе Нефтеюганске на 2014-2020 годы»</t>
  </si>
  <si>
    <t>Субсидии на строительство и реконструкцию объектов здравоохранения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</si>
</sst>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(* #,##0.00_);_(* \-#,##0.00;_(* &quot;&quot;??_);_(@_)"/>
  </numFmts>
  <fonts count="2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0" fillId="0" borderId="0" applyNumberFormat="0" applyFill="0" applyBorder="0" applyAlignment="0" applyProtection="0"/>
    <xf numFmtId="43" fontId="25" fillId="0" borderId="0" applyFont="0" applyFill="0" applyBorder="0" applyAlignment="0" applyProtection="0"/>
  </cellStyleXfs>
  <cellXfs count="56">
    <xf numFmtId="0" fontId="0" fillId="0" borderId="0" xfId="0"/>
    <xf numFmtId="164" fontId="23" fillId="0" borderId="0" xfId="37" applyNumberFormat="1" applyFont="1" applyFill="1" applyAlignment="1">
      <alignment horizontal="right" vertical="center" wrapText="1"/>
    </xf>
    <xf numFmtId="164" fontId="24" fillId="0" borderId="10" xfId="37" applyNumberFormat="1" applyFont="1" applyFill="1" applyBorder="1" applyAlignment="1">
      <alignment horizontal="right" vertical="center" wrapText="1"/>
    </xf>
    <xf numFmtId="164" fontId="23" fillId="0" borderId="10" xfId="0" applyNumberFormat="1" applyFont="1" applyFill="1" applyBorder="1" applyAlignment="1">
      <alignment horizontal="right" vertical="center" wrapText="1"/>
    </xf>
    <xf numFmtId="164" fontId="23" fillId="0" borderId="10" xfId="37" applyNumberFormat="1" applyFont="1" applyFill="1" applyBorder="1" applyAlignment="1">
      <alignment horizontal="right" vertical="center" wrapText="1"/>
    </xf>
    <xf numFmtId="164" fontId="23" fillId="0" borderId="10" xfId="44" applyNumberFormat="1" applyFont="1" applyFill="1" applyBorder="1" applyAlignment="1">
      <alignment horizontal="right" vertical="center" wrapText="1"/>
    </xf>
    <xf numFmtId="164" fontId="24" fillId="0" borderId="11" xfId="37" applyNumberFormat="1" applyFont="1" applyFill="1" applyBorder="1" applyAlignment="1">
      <alignment horizontal="right" vertical="center" wrapText="1"/>
    </xf>
    <xf numFmtId="164" fontId="24" fillId="0" borderId="10" xfId="0" applyNumberFormat="1" applyFont="1" applyFill="1" applyBorder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 wrapText="1"/>
    </xf>
    <xf numFmtId="164" fontId="23" fillId="0" borderId="0" xfId="0" applyNumberFormat="1" applyFont="1" applyFill="1" applyAlignment="1">
      <alignment horizontal="right" vertical="center"/>
    </xf>
    <xf numFmtId="164" fontId="23" fillId="0" borderId="10" xfId="0" applyNumberFormat="1" applyFont="1" applyFill="1" applyBorder="1" applyAlignment="1">
      <alignment horizontal="right" vertical="center"/>
    </xf>
    <xf numFmtId="164" fontId="24" fillId="0" borderId="10" xfId="37" applyNumberFormat="1" applyFont="1" applyFill="1" applyBorder="1" applyAlignment="1">
      <alignment vertical="center" wrapText="1"/>
    </xf>
    <xf numFmtId="164" fontId="24" fillId="0" borderId="11" xfId="0" applyNumberFormat="1" applyFont="1" applyFill="1" applyBorder="1" applyAlignment="1">
      <alignment vertical="center"/>
    </xf>
    <xf numFmtId="0" fontId="22" fillId="0" borderId="0" xfId="0" applyFont="1" applyFill="1"/>
    <xf numFmtId="0" fontId="19" fillId="0" borderId="0" xfId="0" applyFont="1" applyFill="1"/>
    <xf numFmtId="164" fontId="23" fillId="0" borderId="10" xfId="37" applyNumberFormat="1" applyFont="1" applyFill="1" applyBorder="1" applyAlignment="1">
      <alignment horizontal="center" vertical="center" wrapText="1"/>
    </xf>
    <xf numFmtId="164" fontId="24" fillId="0" borderId="11" xfId="37" applyNumberFormat="1" applyFont="1" applyFill="1" applyBorder="1" applyAlignment="1">
      <alignment vertical="center" wrapText="1"/>
    </xf>
    <xf numFmtId="164" fontId="23" fillId="0" borderId="11" xfId="37" applyNumberFormat="1" applyFont="1" applyFill="1" applyBorder="1" applyAlignment="1">
      <alignment vertical="center" wrapText="1"/>
    </xf>
    <xf numFmtId="164" fontId="23" fillId="0" borderId="11" xfId="0" applyNumberFormat="1" applyFont="1" applyFill="1" applyBorder="1" applyAlignment="1">
      <alignment vertical="center"/>
    </xf>
    <xf numFmtId="164" fontId="23" fillId="0" borderId="10" xfId="37" applyNumberFormat="1" applyFont="1" applyFill="1" applyBorder="1" applyAlignment="1">
      <alignment horizontal="center" vertical="center"/>
    </xf>
    <xf numFmtId="164" fontId="23" fillId="0" borderId="10" xfId="0" applyNumberFormat="1" applyFont="1" applyFill="1" applyBorder="1" applyAlignment="1">
      <alignment horizontal="center" vertical="center"/>
    </xf>
    <xf numFmtId="2" fontId="23" fillId="0" borderId="0" xfId="37" applyNumberFormat="1" applyFont="1" applyFill="1" applyAlignment="1">
      <alignment vertical="justify" wrapText="1"/>
    </xf>
    <xf numFmtId="2" fontId="23" fillId="0" borderId="10" xfId="0" applyNumberFormat="1" applyFont="1" applyFill="1" applyBorder="1" applyAlignment="1">
      <alignment vertical="top" wrapText="1"/>
    </xf>
    <xf numFmtId="2" fontId="23" fillId="0" borderId="10" xfId="37" applyNumberFormat="1" applyFont="1" applyFill="1" applyBorder="1" applyAlignment="1">
      <alignment vertical="top" wrapText="1"/>
    </xf>
    <xf numFmtId="2" fontId="23" fillId="0" borderId="10" xfId="44" applyNumberFormat="1" applyFont="1" applyFill="1" applyBorder="1" applyAlignment="1">
      <alignment vertical="top" wrapText="1"/>
    </xf>
    <xf numFmtId="2" fontId="24" fillId="0" borderId="10" xfId="37" applyNumberFormat="1" applyFont="1" applyFill="1" applyBorder="1" applyAlignment="1">
      <alignment vertical="top" wrapText="1"/>
    </xf>
    <xf numFmtId="2" fontId="23" fillId="0" borderId="10" xfId="37" applyNumberFormat="1" applyFont="1" applyFill="1" applyBorder="1" applyAlignment="1">
      <alignment vertical="distributed" wrapText="1"/>
    </xf>
    <xf numFmtId="2" fontId="24" fillId="0" borderId="10" xfId="0" applyNumberFormat="1" applyFont="1" applyFill="1" applyBorder="1" applyAlignment="1">
      <alignment vertical="top" wrapText="1"/>
    </xf>
    <xf numFmtId="2" fontId="23" fillId="0" borderId="0" xfId="0" applyNumberFormat="1" applyFont="1" applyFill="1" applyAlignment="1">
      <alignment vertical="top" wrapText="1"/>
    </xf>
    <xf numFmtId="1" fontId="23" fillId="0" borderId="10" xfId="37" applyNumberFormat="1" applyFont="1" applyFill="1" applyBorder="1" applyAlignment="1">
      <alignment horizontal="center" vertical="center"/>
    </xf>
    <xf numFmtId="1" fontId="23" fillId="0" borderId="11" xfId="37" applyNumberFormat="1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Alignment="1">
      <alignment horizontal="center" vertical="center"/>
    </xf>
    <xf numFmtId="164" fontId="23" fillId="0" borderId="10" xfId="45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justify" vertical="center"/>
    </xf>
    <xf numFmtId="164" fontId="24" fillId="0" borderId="11" xfId="37" applyNumberFormat="1" applyFont="1" applyFill="1" applyBorder="1" applyAlignment="1">
      <alignment horizontal="center" vertical="top" wrapText="1"/>
    </xf>
    <xf numFmtId="164" fontId="19" fillId="0" borderId="12" xfId="0" applyNumberFormat="1" applyFont="1" applyFill="1" applyBorder="1" applyAlignment="1">
      <alignment horizontal="center"/>
    </xf>
    <xf numFmtId="164" fontId="19" fillId="0" borderId="13" xfId="0" applyNumberFormat="1" applyFont="1" applyFill="1" applyBorder="1" applyAlignment="1">
      <alignment horizontal="center"/>
    </xf>
    <xf numFmtId="3" fontId="24" fillId="0" borderId="11" xfId="37" applyNumberFormat="1" applyFont="1" applyFill="1" applyBorder="1" applyAlignment="1">
      <alignment horizontal="center" vertical="center" wrapText="1"/>
    </xf>
    <xf numFmtId="3" fontId="24" fillId="0" borderId="12" xfId="37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/>
    <xf numFmtId="0" fontId="19" fillId="0" borderId="13" xfId="0" applyFont="1" applyFill="1" applyBorder="1" applyAlignment="1"/>
    <xf numFmtId="164" fontId="24" fillId="0" borderId="11" xfId="37" applyNumberFormat="1" applyFont="1" applyFill="1" applyBorder="1" applyAlignment="1">
      <alignment horizontal="center"/>
    </xf>
    <xf numFmtId="164" fontId="24" fillId="0" borderId="12" xfId="37" applyNumberFormat="1" applyFont="1" applyFill="1" applyBorder="1" applyAlignment="1">
      <alignment horizontal="center"/>
    </xf>
    <xf numFmtId="164" fontId="23" fillId="0" borderId="12" xfId="0" applyNumberFormat="1" applyFont="1" applyFill="1" applyBorder="1" applyAlignment="1">
      <alignment horizontal="center"/>
    </xf>
    <xf numFmtId="164" fontId="24" fillId="0" borderId="11" xfId="37" applyNumberFormat="1" applyFont="1" applyFill="1" applyBorder="1" applyAlignment="1">
      <alignment horizontal="center" vertical="justify" wrapText="1"/>
    </xf>
    <xf numFmtId="164" fontId="24" fillId="0" borderId="12" xfId="37" applyNumberFormat="1" applyFont="1" applyFill="1" applyBorder="1" applyAlignment="1">
      <alignment horizontal="center" vertical="justify" wrapText="1"/>
    </xf>
    <xf numFmtId="3" fontId="23" fillId="0" borderId="0" xfId="37" applyNumberFormat="1" applyFont="1" applyFill="1" applyAlignment="1">
      <alignment horizontal="center"/>
    </xf>
    <xf numFmtId="3" fontId="23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2" fontId="23" fillId="0" borderId="14" xfId="37" applyNumberFormat="1" applyFont="1" applyFill="1" applyBorder="1" applyAlignment="1">
      <alignment horizontal="center" vertical="top" wrapText="1"/>
    </xf>
    <xf numFmtId="164" fontId="23" fillId="0" borderId="14" xfId="37" applyNumberFormat="1" applyFont="1" applyFill="1" applyBorder="1" applyAlignment="1">
      <alignment horizontal="center" vertical="top" wrapText="1"/>
    </xf>
    <xf numFmtId="164" fontId="23" fillId="0" borderId="14" xfId="0" applyNumberFormat="1" applyFont="1" applyFill="1" applyBorder="1" applyAlignment="1">
      <alignment horizontal="center" vertical="top" wrapText="1"/>
    </xf>
    <xf numFmtId="164" fontId="23" fillId="0" borderId="10" xfId="37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8442665E34D48168B916DBB4BAAE22E0483F9DB580AD027133FD627302773B472252ADCBC932B71E57920eEW3K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A8442665E34D48168B916DBB4BAAE22E0483F9DB580DD427173FD627302773B472252ADCBC932B71E57520eEW9K" TargetMode="External"/><Relationship Id="rId1" Type="http://schemas.openxmlformats.org/officeDocument/2006/relationships/hyperlink" Target="consultantplus://offline/ref=53436AC90E950A2E932A75C8C68332DE14FC1CB5BA391DD66AFFC38DD7E7DF9C75223A361CE59B90D3B90Fd4W3K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8442665E34D48168B916DBB4BAAE22E0483F9DB580AD027133FD627302773B472252ADCBC932B71E57920eE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tabSelected="1" zoomScaleNormal="100" workbookViewId="0">
      <pane ySplit="5" topLeftCell="A57" activePane="bottomLeft" state="frozen"/>
      <selection pane="bottomLeft" activeCell="J7" sqref="J7"/>
    </sheetView>
  </sheetViews>
  <sheetFormatPr defaultRowHeight="15"/>
  <cols>
    <col min="1" max="1" width="51.140625" style="28" customWidth="1"/>
    <col min="2" max="2" width="16.42578125" style="8" customWidth="1"/>
    <col min="3" max="3" width="11" style="8" customWidth="1"/>
    <col min="4" max="4" width="16.42578125" style="8" customWidth="1"/>
    <col min="5" max="5" width="19.28515625" style="8" customWidth="1"/>
    <col min="6" max="6" width="18.140625" style="9" customWidth="1"/>
    <col min="7" max="7" width="19.140625" style="9" customWidth="1"/>
    <col min="8" max="8" width="18.5703125" style="9" customWidth="1"/>
    <col min="9" max="9" width="17.7109375" style="9" customWidth="1"/>
    <col min="10" max="10" width="19.140625" style="9" customWidth="1"/>
    <col min="11" max="11" width="17.7109375" style="9" customWidth="1"/>
    <col min="12" max="12" width="17" style="9" customWidth="1"/>
    <col min="13" max="13" width="16.85546875" style="9" customWidth="1"/>
    <col min="14" max="16384" width="9.140625" style="14"/>
  </cols>
  <sheetData>
    <row r="1" spans="1:13" ht="15.75" customHeight="1">
      <c r="A1" s="21"/>
      <c r="B1" s="1"/>
      <c r="C1" s="1"/>
      <c r="D1" s="1"/>
      <c r="E1" s="1"/>
      <c r="F1" s="1"/>
    </row>
    <row r="2" spans="1:13">
      <c r="A2" s="48" t="s">
        <v>64</v>
      </c>
      <c r="B2" s="48"/>
      <c r="C2" s="48"/>
      <c r="D2" s="48"/>
      <c r="E2" s="48"/>
      <c r="F2" s="49"/>
      <c r="G2" s="50"/>
      <c r="H2" s="50"/>
      <c r="I2" s="50"/>
      <c r="J2" s="50"/>
      <c r="K2" s="50"/>
      <c r="L2" s="50"/>
      <c r="M2" s="50"/>
    </row>
    <row r="3" spans="1:13">
      <c r="A3" s="21"/>
      <c r="B3" s="1"/>
      <c r="C3" s="1"/>
      <c r="D3" s="1"/>
      <c r="E3" s="1"/>
      <c r="F3" s="1"/>
      <c r="M3" s="9" t="s">
        <v>44</v>
      </c>
    </row>
    <row r="4" spans="1:13" s="55" customFormat="1" ht="89.25" customHeight="1">
      <c r="A4" s="51" t="s">
        <v>0</v>
      </c>
      <c r="B4" s="52" t="s">
        <v>66</v>
      </c>
      <c r="C4" s="52" t="s">
        <v>34</v>
      </c>
      <c r="D4" s="52" t="s">
        <v>35</v>
      </c>
      <c r="E4" s="52" t="s">
        <v>36</v>
      </c>
      <c r="F4" s="53" t="s">
        <v>40</v>
      </c>
      <c r="G4" s="54" t="s">
        <v>37</v>
      </c>
      <c r="H4" s="54" t="s">
        <v>41</v>
      </c>
      <c r="I4" s="54" t="s">
        <v>38</v>
      </c>
      <c r="J4" s="54" t="s">
        <v>42</v>
      </c>
      <c r="K4" s="54" t="s">
        <v>39</v>
      </c>
      <c r="L4" s="54" t="s">
        <v>43</v>
      </c>
      <c r="M4" s="54" t="s">
        <v>65</v>
      </c>
    </row>
    <row r="5" spans="1:13" s="32" customFormat="1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30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</row>
    <row r="6" spans="1:13">
      <c r="A6" s="38" t="s">
        <v>1</v>
      </c>
      <c r="B6" s="39"/>
      <c r="C6" s="39"/>
      <c r="D6" s="39"/>
      <c r="E6" s="39"/>
      <c r="F6" s="40"/>
      <c r="G6" s="41"/>
      <c r="H6" s="41"/>
      <c r="I6" s="41"/>
      <c r="J6" s="41"/>
      <c r="K6" s="41"/>
      <c r="L6" s="41"/>
      <c r="M6" s="42"/>
    </row>
    <row r="7" spans="1:13" ht="165.75" customHeight="1">
      <c r="A7" s="22" t="s">
        <v>22</v>
      </c>
      <c r="B7" s="3"/>
      <c r="C7" s="3"/>
      <c r="D7" s="3"/>
      <c r="E7" s="3"/>
      <c r="F7" s="19">
        <v>12152100</v>
      </c>
      <c r="G7" s="19">
        <v>12152100</v>
      </c>
      <c r="H7" s="10">
        <f>G7-F7</f>
        <v>0</v>
      </c>
      <c r="I7" s="10"/>
      <c r="J7" s="10">
        <f>G7-I7</f>
        <v>12152100</v>
      </c>
      <c r="K7" s="10"/>
      <c r="L7" s="10">
        <f>I7+E7-K7</f>
        <v>0</v>
      </c>
      <c r="M7" s="10">
        <f>B7+C7-D7+E7+I7-K7</f>
        <v>0</v>
      </c>
    </row>
    <row r="8" spans="1:13" ht="120">
      <c r="A8" s="22" t="s">
        <v>18</v>
      </c>
      <c r="B8" s="3">
        <v>11053640</v>
      </c>
      <c r="C8" s="3"/>
      <c r="D8" s="3">
        <v>11053640</v>
      </c>
      <c r="E8" s="3"/>
      <c r="F8" s="19">
        <v>33183700</v>
      </c>
      <c r="G8" s="19">
        <v>33183700</v>
      </c>
      <c r="H8" s="10">
        <f t="shared" ref="H8:H63" si="0">G8-F8</f>
        <v>0</v>
      </c>
      <c r="I8" s="10"/>
      <c r="J8" s="10">
        <f t="shared" ref="J8:J54" si="1">G8-I8</f>
        <v>33183700</v>
      </c>
      <c r="K8" s="10"/>
      <c r="L8" s="10">
        <f t="shared" ref="L8:L50" si="2">I8+E8-K8</f>
        <v>0</v>
      </c>
      <c r="M8" s="10">
        <f t="shared" ref="M8:M52" si="3">B8+C8-D8+E8+I8-K8</f>
        <v>0</v>
      </c>
    </row>
    <row r="9" spans="1:13" ht="135">
      <c r="A9" s="22" t="s">
        <v>17</v>
      </c>
      <c r="B9" s="3"/>
      <c r="C9" s="3"/>
      <c r="D9" s="3"/>
      <c r="E9" s="3"/>
      <c r="F9" s="19">
        <v>19209100</v>
      </c>
      <c r="G9" s="19">
        <v>19209100</v>
      </c>
      <c r="H9" s="10">
        <f t="shared" si="0"/>
        <v>0</v>
      </c>
      <c r="I9" s="10">
        <v>5130000</v>
      </c>
      <c r="J9" s="10">
        <f t="shared" si="1"/>
        <v>14079100</v>
      </c>
      <c r="K9" s="10">
        <v>5041748.8600000003</v>
      </c>
      <c r="L9" s="10">
        <f t="shared" si="2"/>
        <v>88251.139999999665</v>
      </c>
      <c r="M9" s="10">
        <f t="shared" si="3"/>
        <v>88251.139999999665</v>
      </c>
    </row>
    <row r="10" spans="1:13" ht="105">
      <c r="A10" s="22" t="s">
        <v>45</v>
      </c>
      <c r="B10" s="3"/>
      <c r="C10" s="3"/>
      <c r="D10" s="3"/>
      <c r="E10" s="3"/>
      <c r="F10" s="19">
        <v>61189600</v>
      </c>
      <c r="G10" s="19">
        <v>61189600</v>
      </c>
      <c r="H10" s="10">
        <f t="shared" si="0"/>
        <v>0</v>
      </c>
      <c r="I10" s="10">
        <v>12220000</v>
      </c>
      <c r="J10" s="10">
        <f t="shared" si="1"/>
        <v>48969600</v>
      </c>
      <c r="K10" s="10">
        <v>12216990.1</v>
      </c>
      <c r="L10" s="10">
        <f t="shared" si="2"/>
        <v>3009.9000000003725</v>
      </c>
      <c r="M10" s="10">
        <f t="shared" si="3"/>
        <v>3009.9000000003725</v>
      </c>
    </row>
    <row r="11" spans="1:13" ht="90">
      <c r="A11" s="22" t="s">
        <v>14</v>
      </c>
      <c r="B11" s="3"/>
      <c r="C11" s="3"/>
      <c r="D11" s="3"/>
      <c r="E11" s="3"/>
      <c r="F11" s="19">
        <v>1504927800</v>
      </c>
      <c r="G11" s="10">
        <f>1492531500+12396300</f>
        <v>1504927800</v>
      </c>
      <c r="H11" s="10">
        <f t="shared" si="0"/>
        <v>0</v>
      </c>
      <c r="I11" s="10">
        <f>256659000+1805000</f>
        <v>258464000</v>
      </c>
      <c r="J11" s="10">
        <f t="shared" si="1"/>
        <v>1246463800</v>
      </c>
      <c r="K11" s="10">
        <v>236032412.86000001</v>
      </c>
      <c r="L11" s="10">
        <f t="shared" si="2"/>
        <v>22431587.139999986</v>
      </c>
      <c r="M11" s="10">
        <f t="shared" si="3"/>
        <v>22431587.139999986</v>
      </c>
    </row>
    <row r="12" spans="1:13" ht="75">
      <c r="A12" s="22" t="s">
        <v>15</v>
      </c>
      <c r="B12" s="3"/>
      <c r="C12" s="3"/>
      <c r="D12" s="3"/>
      <c r="E12" s="3"/>
      <c r="F12" s="19">
        <v>18410500</v>
      </c>
      <c r="G12" s="19">
        <v>18410500</v>
      </c>
      <c r="H12" s="10">
        <f t="shared" si="0"/>
        <v>0</v>
      </c>
      <c r="I12" s="10">
        <v>5645000</v>
      </c>
      <c r="J12" s="10">
        <f t="shared" si="1"/>
        <v>12765500</v>
      </c>
      <c r="K12" s="10">
        <v>3479417.82</v>
      </c>
      <c r="L12" s="10">
        <f t="shared" si="2"/>
        <v>2165582.1800000002</v>
      </c>
      <c r="M12" s="10">
        <f t="shared" si="3"/>
        <v>2165582.1800000002</v>
      </c>
    </row>
    <row r="13" spans="1:13" ht="45">
      <c r="A13" s="23" t="s">
        <v>2</v>
      </c>
      <c r="B13" s="3"/>
      <c r="C13" s="3"/>
      <c r="D13" s="3"/>
      <c r="E13" s="3"/>
      <c r="F13" s="19">
        <v>9576600</v>
      </c>
      <c r="G13" s="19">
        <v>9576600</v>
      </c>
      <c r="H13" s="10">
        <f t="shared" si="0"/>
        <v>0</v>
      </c>
      <c r="I13" s="10">
        <v>3200000</v>
      </c>
      <c r="J13" s="10">
        <f t="shared" si="1"/>
        <v>6376600</v>
      </c>
      <c r="K13" s="10">
        <v>3199999.37</v>
      </c>
      <c r="L13" s="10">
        <f t="shared" si="2"/>
        <v>0.62999999988824129</v>
      </c>
      <c r="M13" s="10">
        <f t="shared" si="3"/>
        <v>0.62999999988824129</v>
      </c>
    </row>
    <row r="14" spans="1:13" ht="105">
      <c r="A14" s="22" t="s">
        <v>23</v>
      </c>
      <c r="B14" s="4"/>
      <c r="C14" s="4"/>
      <c r="D14" s="4"/>
      <c r="E14" s="4"/>
      <c r="F14" s="19">
        <v>100000</v>
      </c>
      <c r="G14" s="19">
        <v>100000</v>
      </c>
      <c r="H14" s="10">
        <f t="shared" si="0"/>
        <v>0</v>
      </c>
      <c r="I14" s="10"/>
      <c r="J14" s="10">
        <f t="shared" si="1"/>
        <v>100000</v>
      </c>
      <c r="K14" s="10"/>
      <c r="L14" s="10">
        <f t="shared" si="2"/>
        <v>0</v>
      </c>
      <c r="M14" s="10">
        <f t="shared" si="3"/>
        <v>0</v>
      </c>
    </row>
    <row r="15" spans="1:13" ht="105">
      <c r="A15" s="22" t="s">
        <v>24</v>
      </c>
      <c r="B15" s="3"/>
      <c r="C15" s="3"/>
      <c r="D15" s="3"/>
      <c r="E15" s="3"/>
      <c r="F15" s="19">
        <v>21056000</v>
      </c>
      <c r="G15" s="19">
        <v>21056000</v>
      </c>
      <c r="H15" s="10">
        <f t="shared" si="0"/>
        <v>0</v>
      </c>
      <c r="I15" s="10">
        <v>7820141</v>
      </c>
      <c r="J15" s="10">
        <f t="shared" si="1"/>
        <v>13235859</v>
      </c>
      <c r="K15" s="10">
        <v>7820140.5599999996</v>
      </c>
      <c r="L15" s="10">
        <f t="shared" si="2"/>
        <v>0.44000000040978193</v>
      </c>
      <c r="M15" s="10">
        <f t="shared" si="3"/>
        <v>0.44000000040978193</v>
      </c>
    </row>
    <row r="16" spans="1:13" ht="90">
      <c r="A16" s="22" t="s">
        <v>11</v>
      </c>
      <c r="B16" s="3"/>
      <c r="C16" s="3"/>
      <c r="D16" s="3"/>
      <c r="E16" s="3"/>
      <c r="F16" s="19">
        <v>1400000</v>
      </c>
      <c r="G16" s="19">
        <v>1400000</v>
      </c>
      <c r="H16" s="10">
        <f t="shared" si="0"/>
        <v>0</v>
      </c>
      <c r="I16" s="10">
        <v>1007328</v>
      </c>
      <c r="J16" s="10">
        <f t="shared" si="1"/>
        <v>392672</v>
      </c>
      <c r="K16" s="10">
        <v>733604</v>
      </c>
      <c r="L16" s="10">
        <f t="shared" si="2"/>
        <v>273724</v>
      </c>
      <c r="M16" s="10">
        <f t="shared" si="3"/>
        <v>273724</v>
      </c>
    </row>
    <row r="17" spans="1:13" ht="210">
      <c r="A17" s="22" t="s">
        <v>46</v>
      </c>
      <c r="B17" s="3"/>
      <c r="C17" s="3"/>
      <c r="D17" s="3"/>
      <c r="E17" s="3"/>
      <c r="F17" s="19">
        <v>749900</v>
      </c>
      <c r="G17" s="19">
        <v>749900</v>
      </c>
      <c r="H17" s="10">
        <f t="shared" si="0"/>
        <v>0</v>
      </c>
      <c r="I17" s="10">
        <v>140500</v>
      </c>
      <c r="J17" s="10">
        <f t="shared" si="1"/>
        <v>609400</v>
      </c>
      <c r="K17" s="10">
        <v>93961.45</v>
      </c>
      <c r="L17" s="10">
        <f t="shared" si="2"/>
        <v>46538.55</v>
      </c>
      <c r="M17" s="10">
        <f t="shared" si="3"/>
        <v>46538.55</v>
      </c>
    </row>
    <row r="18" spans="1:13" ht="75">
      <c r="A18" s="22" t="s">
        <v>19</v>
      </c>
      <c r="B18" s="3"/>
      <c r="C18" s="3"/>
      <c r="D18" s="3"/>
      <c r="E18" s="3"/>
      <c r="F18" s="19">
        <v>32088300</v>
      </c>
      <c r="G18" s="19">
        <v>32088300</v>
      </c>
      <c r="H18" s="10">
        <f t="shared" si="0"/>
        <v>0</v>
      </c>
      <c r="I18" s="10">
        <v>9865000</v>
      </c>
      <c r="J18" s="10">
        <f t="shared" si="1"/>
        <v>22223300</v>
      </c>
      <c r="K18" s="10">
        <v>9275400.2599999998</v>
      </c>
      <c r="L18" s="10">
        <f t="shared" si="2"/>
        <v>589599.74000000022</v>
      </c>
      <c r="M18" s="10">
        <f t="shared" si="3"/>
        <v>589599.74000000022</v>
      </c>
    </row>
    <row r="19" spans="1:13" ht="135">
      <c r="A19" s="22" t="s">
        <v>16</v>
      </c>
      <c r="B19" s="3"/>
      <c r="C19" s="3"/>
      <c r="D19" s="3"/>
      <c r="E19" s="3"/>
      <c r="F19" s="19">
        <v>95870000</v>
      </c>
      <c r="G19" s="19">
        <v>95870000</v>
      </c>
      <c r="H19" s="10">
        <f t="shared" si="0"/>
        <v>0</v>
      </c>
      <c r="I19" s="10">
        <v>17968000</v>
      </c>
      <c r="J19" s="10">
        <f t="shared" si="1"/>
        <v>77902000</v>
      </c>
      <c r="K19" s="10">
        <v>17630490.75</v>
      </c>
      <c r="L19" s="10">
        <f t="shared" si="2"/>
        <v>337509.25</v>
      </c>
      <c r="M19" s="10">
        <f t="shared" si="3"/>
        <v>337509.25</v>
      </c>
    </row>
    <row r="20" spans="1:13" ht="45">
      <c r="A20" s="24" t="s">
        <v>25</v>
      </c>
      <c r="B20" s="3"/>
      <c r="C20" s="3"/>
      <c r="D20" s="3"/>
      <c r="E20" s="3"/>
      <c r="F20" s="19">
        <v>9773000</v>
      </c>
      <c r="G20" s="19">
        <v>9773000</v>
      </c>
      <c r="H20" s="10">
        <f t="shared" si="0"/>
        <v>0</v>
      </c>
      <c r="I20" s="10">
        <v>2405100</v>
      </c>
      <c r="J20" s="10">
        <f t="shared" si="1"/>
        <v>7367900</v>
      </c>
      <c r="K20" s="10">
        <v>2179399.88</v>
      </c>
      <c r="L20" s="10">
        <f t="shared" si="2"/>
        <v>225700.12000000011</v>
      </c>
      <c r="M20" s="10">
        <f t="shared" si="3"/>
        <v>225700.12000000011</v>
      </c>
    </row>
    <row r="21" spans="1:13" ht="45">
      <c r="A21" s="24" t="s">
        <v>26</v>
      </c>
      <c r="B21" s="5"/>
      <c r="C21" s="5"/>
      <c r="D21" s="5"/>
      <c r="E21" s="5"/>
      <c r="F21" s="20">
        <v>3599800</v>
      </c>
      <c r="G21" s="20">
        <v>3599800</v>
      </c>
      <c r="H21" s="10">
        <f t="shared" si="0"/>
        <v>0</v>
      </c>
      <c r="I21" s="10">
        <v>900000</v>
      </c>
      <c r="J21" s="10">
        <f>G21-I21</f>
        <v>2699800</v>
      </c>
      <c r="K21" s="10">
        <v>712761.67</v>
      </c>
      <c r="L21" s="10">
        <f t="shared" si="2"/>
        <v>187238.32999999996</v>
      </c>
      <c r="M21" s="10">
        <f t="shared" si="3"/>
        <v>187238.32999999996</v>
      </c>
    </row>
    <row r="22" spans="1:13" ht="120">
      <c r="A22" s="23" t="s">
        <v>9</v>
      </c>
      <c r="B22" s="5"/>
      <c r="C22" s="5"/>
      <c r="D22" s="5"/>
      <c r="E22" s="5"/>
      <c r="F22" s="20">
        <v>4413500</v>
      </c>
      <c r="G22" s="20">
        <v>4413500</v>
      </c>
      <c r="H22" s="10">
        <f t="shared" si="0"/>
        <v>0</v>
      </c>
      <c r="I22" s="10">
        <v>1290000</v>
      </c>
      <c r="J22" s="10">
        <f t="shared" si="1"/>
        <v>3123500</v>
      </c>
      <c r="K22" s="10">
        <v>1289999.72</v>
      </c>
      <c r="L22" s="10">
        <f t="shared" si="2"/>
        <v>0.28000000002793968</v>
      </c>
      <c r="M22" s="10">
        <f t="shared" si="3"/>
        <v>0.28000000002793968</v>
      </c>
    </row>
    <row r="23" spans="1:13" ht="135">
      <c r="A23" s="24" t="s">
        <v>10</v>
      </c>
      <c r="B23" s="4"/>
      <c r="C23" s="4"/>
      <c r="D23" s="4"/>
      <c r="E23" s="4"/>
      <c r="F23" s="19">
        <v>195800</v>
      </c>
      <c r="G23" s="19">
        <v>195800</v>
      </c>
      <c r="H23" s="10">
        <f t="shared" si="0"/>
        <v>0</v>
      </c>
      <c r="I23" s="10"/>
      <c r="J23" s="10">
        <f t="shared" si="1"/>
        <v>195800</v>
      </c>
      <c r="K23" s="10"/>
      <c r="L23" s="10">
        <f t="shared" si="2"/>
        <v>0</v>
      </c>
      <c r="M23" s="10">
        <f t="shared" si="3"/>
        <v>0</v>
      </c>
    </row>
    <row r="24" spans="1:13" ht="105">
      <c r="A24" s="22" t="s">
        <v>33</v>
      </c>
      <c r="B24" s="5"/>
      <c r="C24" s="5"/>
      <c r="D24" s="5"/>
      <c r="E24" s="5"/>
      <c r="F24" s="19">
        <v>3382500</v>
      </c>
      <c r="G24" s="19">
        <v>3382500</v>
      </c>
      <c r="H24" s="10">
        <f t="shared" si="0"/>
        <v>0</v>
      </c>
      <c r="I24" s="10">
        <v>825000</v>
      </c>
      <c r="J24" s="10">
        <f t="shared" si="1"/>
        <v>2557500</v>
      </c>
      <c r="K24" s="10">
        <v>729253.69</v>
      </c>
      <c r="L24" s="10">
        <f t="shared" si="2"/>
        <v>95746.310000000056</v>
      </c>
      <c r="M24" s="10">
        <f t="shared" si="3"/>
        <v>95746.310000000056</v>
      </c>
    </row>
    <row r="25" spans="1:13" ht="91.5" customHeight="1">
      <c r="A25" s="22" t="s">
        <v>21</v>
      </c>
      <c r="B25" s="3"/>
      <c r="C25" s="3"/>
      <c r="D25" s="3"/>
      <c r="E25" s="3"/>
      <c r="F25" s="20">
        <v>3810100</v>
      </c>
      <c r="G25" s="20">
        <v>3810100</v>
      </c>
      <c r="H25" s="10">
        <f t="shared" si="0"/>
        <v>0</v>
      </c>
      <c r="I25" s="10">
        <v>1275000</v>
      </c>
      <c r="J25" s="10">
        <f t="shared" si="1"/>
        <v>2535100</v>
      </c>
      <c r="K25" s="10">
        <v>1270675.74</v>
      </c>
      <c r="L25" s="10">
        <f t="shared" si="2"/>
        <v>4324.2600000000093</v>
      </c>
      <c r="M25" s="10">
        <f t="shared" si="3"/>
        <v>4324.2600000000093</v>
      </c>
    </row>
    <row r="26" spans="1:13" ht="135">
      <c r="A26" s="22" t="s">
        <v>20</v>
      </c>
      <c r="B26" s="3"/>
      <c r="C26" s="3"/>
      <c r="D26" s="3"/>
      <c r="E26" s="3"/>
      <c r="F26" s="19">
        <v>391000</v>
      </c>
      <c r="G26" s="19">
        <v>391000</v>
      </c>
      <c r="H26" s="10">
        <f t="shared" si="0"/>
        <v>0</v>
      </c>
      <c r="I26" s="10"/>
      <c r="J26" s="10">
        <f t="shared" si="1"/>
        <v>391000</v>
      </c>
      <c r="K26" s="10"/>
      <c r="L26" s="10">
        <f t="shared" si="2"/>
        <v>0</v>
      </c>
      <c r="M26" s="10">
        <f t="shared" si="3"/>
        <v>0</v>
      </c>
    </row>
    <row r="27" spans="1:13" ht="120">
      <c r="A27" s="22" t="s">
        <v>12</v>
      </c>
      <c r="B27" s="4"/>
      <c r="C27" s="4"/>
      <c r="D27" s="4"/>
      <c r="E27" s="4"/>
      <c r="F27" s="19">
        <v>793572000</v>
      </c>
      <c r="G27" s="10">
        <f>780547700+13024300</f>
        <v>793572000</v>
      </c>
      <c r="H27" s="10">
        <f t="shared" si="0"/>
        <v>0</v>
      </c>
      <c r="I27" s="10">
        <f>125107000+7076000</f>
        <v>132183000</v>
      </c>
      <c r="J27" s="10">
        <f t="shared" si="1"/>
        <v>661389000</v>
      </c>
      <c r="K27" s="10">
        <v>120412692.55</v>
      </c>
      <c r="L27" s="10">
        <f t="shared" si="2"/>
        <v>11770307.450000003</v>
      </c>
      <c r="M27" s="10">
        <f t="shared" si="3"/>
        <v>11770307.450000003</v>
      </c>
    </row>
    <row r="28" spans="1:13" ht="123" customHeight="1">
      <c r="A28" s="24" t="s">
        <v>13</v>
      </c>
      <c r="B28" s="3"/>
      <c r="C28" s="3"/>
      <c r="D28" s="3"/>
      <c r="E28" s="3"/>
      <c r="F28" s="19">
        <v>816000</v>
      </c>
      <c r="G28" s="19">
        <v>816000</v>
      </c>
      <c r="H28" s="10">
        <f t="shared" si="0"/>
        <v>0</v>
      </c>
      <c r="I28" s="19">
        <v>816000</v>
      </c>
      <c r="J28" s="10">
        <f t="shared" si="1"/>
        <v>0</v>
      </c>
      <c r="K28" s="10"/>
      <c r="L28" s="10">
        <f t="shared" si="2"/>
        <v>816000</v>
      </c>
      <c r="M28" s="10">
        <f t="shared" si="3"/>
        <v>816000</v>
      </c>
    </row>
    <row r="29" spans="1:13" ht="60">
      <c r="A29" s="24" t="s">
        <v>27</v>
      </c>
      <c r="B29" s="3"/>
      <c r="C29" s="3"/>
      <c r="D29" s="3"/>
      <c r="E29" s="3"/>
      <c r="F29" s="19">
        <v>38500</v>
      </c>
      <c r="G29" s="19">
        <v>38500</v>
      </c>
      <c r="H29" s="10">
        <f t="shared" si="0"/>
        <v>0</v>
      </c>
      <c r="I29" s="10"/>
      <c r="J29" s="10">
        <f t="shared" si="1"/>
        <v>38500</v>
      </c>
      <c r="K29" s="10"/>
      <c r="L29" s="10">
        <f t="shared" si="2"/>
        <v>0</v>
      </c>
      <c r="M29" s="10">
        <f t="shared" si="3"/>
        <v>0</v>
      </c>
    </row>
    <row r="30" spans="1:13" ht="90">
      <c r="A30" s="24" t="s">
        <v>28</v>
      </c>
      <c r="B30" s="5"/>
      <c r="C30" s="5"/>
      <c r="D30" s="5"/>
      <c r="E30" s="5"/>
      <c r="F30" s="19">
        <v>18000</v>
      </c>
      <c r="G30" s="19">
        <v>18000</v>
      </c>
      <c r="H30" s="10">
        <f t="shared" si="0"/>
        <v>0</v>
      </c>
      <c r="I30" s="10"/>
      <c r="J30" s="10">
        <f t="shared" si="1"/>
        <v>18000</v>
      </c>
      <c r="K30" s="10"/>
      <c r="L30" s="10">
        <f t="shared" si="2"/>
        <v>0</v>
      </c>
      <c r="M30" s="10">
        <f t="shared" si="3"/>
        <v>0</v>
      </c>
    </row>
    <row r="31" spans="1:13" s="13" customFormat="1">
      <c r="A31" s="25" t="s">
        <v>3</v>
      </c>
      <c r="B31" s="2">
        <f t="shared" ref="B31:G31" si="4">SUM(B7:B30)</f>
        <v>11053640</v>
      </c>
      <c r="C31" s="2">
        <f t="shared" si="4"/>
        <v>0</v>
      </c>
      <c r="D31" s="2">
        <f t="shared" si="4"/>
        <v>11053640</v>
      </c>
      <c r="E31" s="2">
        <f t="shared" si="4"/>
        <v>0</v>
      </c>
      <c r="F31" s="6">
        <f t="shared" si="4"/>
        <v>2629923800</v>
      </c>
      <c r="G31" s="6">
        <f t="shared" si="4"/>
        <v>2629923800</v>
      </c>
      <c r="H31" s="7">
        <f t="shared" si="0"/>
        <v>0</v>
      </c>
      <c r="I31" s="6">
        <f>SUM(I7:I30)</f>
        <v>461154069</v>
      </c>
      <c r="J31" s="7">
        <f t="shared" si="1"/>
        <v>2168769731</v>
      </c>
      <c r="K31" s="6">
        <f>SUM(K7:K30)</f>
        <v>422118949.28000009</v>
      </c>
      <c r="L31" s="7">
        <f t="shared" si="2"/>
        <v>39035119.719999909</v>
      </c>
      <c r="M31" s="7">
        <f t="shared" si="3"/>
        <v>39035119.719999909</v>
      </c>
    </row>
    <row r="32" spans="1:13">
      <c r="A32" s="43" t="s">
        <v>4</v>
      </c>
      <c r="B32" s="44"/>
      <c r="C32" s="44"/>
      <c r="D32" s="44"/>
      <c r="E32" s="44"/>
      <c r="F32" s="45"/>
      <c r="G32" s="36"/>
      <c r="H32" s="36"/>
      <c r="I32" s="36"/>
      <c r="J32" s="36"/>
      <c r="K32" s="36"/>
      <c r="L32" s="36"/>
      <c r="M32" s="37"/>
    </row>
    <row r="33" spans="1:13" ht="139.5" customHeight="1">
      <c r="A33" s="23" t="s">
        <v>29</v>
      </c>
      <c r="B33" s="4"/>
      <c r="C33" s="4"/>
      <c r="D33" s="4"/>
      <c r="E33" s="4"/>
      <c r="F33" s="19">
        <v>790000</v>
      </c>
      <c r="G33" s="19">
        <v>790000</v>
      </c>
      <c r="H33" s="10">
        <f t="shared" si="0"/>
        <v>0</v>
      </c>
      <c r="I33" s="10"/>
      <c r="J33" s="10">
        <f t="shared" si="1"/>
        <v>790000</v>
      </c>
      <c r="K33" s="10"/>
      <c r="L33" s="10">
        <f t="shared" si="2"/>
        <v>0</v>
      </c>
      <c r="M33" s="10">
        <f t="shared" si="3"/>
        <v>0</v>
      </c>
    </row>
    <row r="34" spans="1:13" ht="111" customHeight="1">
      <c r="A34" s="23" t="s">
        <v>47</v>
      </c>
      <c r="B34" s="4"/>
      <c r="C34" s="4"/>
      <c r="D34" s="4"/>
      <c r="E34" s="4"/>
      <c r="F34" s="19">
        <v>36180000</v>
      </c>
      <c r="G34" s="19">
        <v>36180000</v>
      </c>
      <c r="H34" s="10">
        <f t="shared" si="0"/>
        <v>0</v>
      </c>
      <c r="I34" s="10"/>
      <c r="J34" s="10">
        <f t="shared" si="1"/>
        <v>36180000</v>
      </c>
      <c r="K34" s="10"/>
      <c r="L34" s="10">
        <f t="shared" si="2"/>
        <v>0</v>
      </c>
      <c r="M34" s="10">
        <f t="shared" ref="M34:M35" si="5">B34+C34-D34+E34+I34-K34</f>
        <v>0</v>
      </c>
    </row>
    <row r="35" spans="1:13" ht="96" customHeight="1">
      <c r="A35" s="23" t="s">
        <v>8</v>
      </c>
      <c r="B35" s="4"/>
      <c r="C35" s="4"/>
      <c r="D35" s="4"/>
      <c r="E35" s="4"/>
      <c r="F35" s="19">
        <v>12048900</v>
      </c>
      <c r="G35" s="19">
        <v>12048900</v>
      </c>
      <c r="H35" s="10">
        <f t="shared" si="0"/>
        <v>0</v>
      </c>
      <c r="I35" s="10"/>
      <c r="J35" s="10">
        <f t="shared" si="1"/>
        <v>12048900</v>
      </c>
      <c r="K35" s="10"/>
      <c r="L35" s="10">
        <f t="shared" si="2"/>
        <v>0</v>
      </c>
      <c r="M35" s="10">
        <f t="shared" si="5"/>
        <v>0</v>
      </c>
    </row>
    <row r="36" spans="1:13" ht="180">
      <c r="A36" s="23" t="s">
        <v>48</v>
      </c>
      <c r="B36" s="4"/>
      <c r="C36" s="4"/>
      <c r="D36" s="4"/>
      <c r="E36" s="4"/>
      <c r="F36" s="33">
        <v>3600000</v>
      </c>
      <c r="G36" s="33">
        <v>3600000</v>
      </c>
      <c r="H36" s="10">
        <f t="shared" si="0"/>
        <v>0</v>
      </c>
      <c r="I36" s="10">
        <v>1800000</v>
      </c>
      <c r="J36" s="10">
        <f t="shared" si="1"/>
        <v>1800000</v>
      </c>
      <c r="K36" s="10">
        <v>1317000</v>
      </c>
      <c r="L36" s="10">
        <f t="shared" si="2"/>
        <v>483000</v>
      </c>
      <c r="M36" s="10">
        <f t="shared" si="3"/>
        <v>483000</v>
      </c>
    </row>
    <row r="37" spans="1:13" ht="111" customHeight="1">
      <c r="A37" s="23" t="s">
        <v>49</v>
      </c>
      <c r="B37" s="4"/>
      <c r="C37" s="4"/>
      <c r="D37" s="4"/>
      <c r="E37" s="4"/>
      <c r="F37" s="33">
        <v>74532500</v>
      </c>
      <c r="G37" s="10">
        <f>73708800+823700</f>
        <v>74532500</v>
      </c>
      <c r="H37" s="10">
        <f t="shared" si="0"/>
        <v>0</v>
      </c>
      <c r="I37" s="10">
        <f>14520000+165000</f>
        <v>14685000</v>
      </c>
      <c r="J37" s="10">
        <f t="shared" si="1"/>
        <v>59847500</v>
      </c>
      <c r="K37" s="10">
        <v>14505647.699999999</v>
      </c>
      <c r="L37" s="10">
        <f t="shared" si="2"/>
        <v>179352.30000000075</v>
      </c>
      <c r="M37" s="10">
        <f t="shared" si="3"/>
        <v>179352.30000000075</v>
      </c>
    </row>
    <row r="38" spans="1:13" ht="168.75" customHeight="1">
      <c r="A38" s="23" t="s">
        <v>50</v>
      </c>
      <c r="B38" s="4"/>
      <c r="C38" s="4"/>
      <c r="D38" s="4"/>
      <c r="E38" s="4"/>
      <c r="F38" s="33">
        <v>135000</v>
      </c>
      <c r="G38" s="10">
        <v>135000</v>
      </c>
      <c r="H38" s="10">
        <f t="shared" si="0"/>
        <v>0</v>
      </c>
      <c r="I38" s="10">
        <v>135000</v>
      </c>
      <c r="J38" s="10">
        <f t="shared" si="1"/>
        <v>0</v>
      </c>
      <c r="K38" s="10"/>
      <c r="L38" s="10">
        <f t="shared" si="2"/>
        <v>135000</v>
      </c>
      <c r="M38" s="10">
        <f t="shared" si="3"/>
        <v>135000</v>
      </c>
    </row>
    <row r="39" spans="1:13" ht="231" customHeight="1">
      <c r="A39" s="23" t="s">
        <v>51</v>
      </c>
      <c r="B39" s="4"/>
      <c r="C39" s="4"/>
      <c r="D39" s="4"/>
      <c r="E39" s="4"/>
      <c r="F39" s="33">
        <v>614400</v>
      </c>
      <c r="G39" s="33">
        <v>614400</v>
      </c>
      <c r="H39" s="10">
        <f t="shared" si="0"/>
        <v>0</v>
      </c>
      <c r="I39" s="10"/>
      <c r="J39" s="10">
        <f t="shared" si="1"/>
        <v>614400</v>
      </c>
      <c r="K39" s="10"/>
      <c r="L39" s="10">
        <f t="shared" si="2"/>
        <v>0</v>
      </c>
      <c r="M39" s="10">
        <f t="shared" si="3"/>
        <v>0</v>
      </c>
    </row>
    <row r="40" spans="1:13" ht="135">
      <c r="A40" s="23" t="s">
        <v>52</v>
      </c>
      <c r="B40" s="4">
        <v>24845996.579999998</v>
      </c>
      <c r="C40" s="4"/>
      <c r="D40" s="4">
        <v>24845996.579999998</v>
      </c>
      <c r="E40" s="4"/>
      <c r="F40" s="19">
        <v>51797600</v>
      </c>
      <c r="G40" s="19">
        <v>51797600</v>
      </c>
      <c r="H40" s="10">
        <f t="shared" si="0"/>
        <v>0</v>
      </c>
      <c r="I40" s="10"/>
      <c r="J40" s="10">
        <f t="shared" si="1"/>
        <v>51797600</v>
      </c>
      <c r="K40" s="10"/>
      <c r="L40" s="10">
        <f>I40+E40-K40</f>
        <v>0</v>
      </c>
      <c r="M40" s="10">
        <f>B40+C40-D40+E40+I40-K40</f>
        <v>0</v>
      </c>
    </row>
    <row r="41" spans="1:13" ht="136.5" customHeight="1">
      <c r="A41" s="23" t="s">
        <v>53</v>
      </c>
      <c r="B41" s="4">
        <v>69763638.359999999</v>
      </c>
      <c r="C41" s="4"/>
      <c r="D41" s="4">
        <v>69763638.359999999</v>
      </c>
      <c r="E41" s="4">
        <v>19576366.100000001</v>
      </c>
      <c r="F41" s="19">
        <v>88671800</v>
      </c>
      <c r="G41" s="19">
        <v>88671800</v>
      </c>
      <c r="H41" s="10">
        <f t="shared" si="0"/>
        <v>0</v>
      </c>
      <c r="I41" s="10"/>
      <c r="J41" s="10">
        <f t="shared" si="1"/>
        <v>88671800</v>
      </c>
      <c r="K41" s="10">
        <v>19570366.100000001</v>
      </c>
      <c r="L41" s="10">
        <f t="shared" si="2"/>
        <v>6000</v>
      </c>
      <c r="M41" s="10">
        <f t="shared" si="3"/>
        <v>6000</v>
      </c>
    </row>
    <row r="42" spans="1:13" ht="138" customHeight="1">
      <c r="A42" s="23" t="s">
        <v>54</v>
      </c>
      <c r="B42" s="4"/>
      <c r="C42" s="4"/>
      <c r="D42" s="4"/>
      <c r="E42" s="4"/>
      <c r="F42" s="19">
        <v>41312500</v>
      </c>
      <c r="G42" s="19">
        <v>41312500</v>
      </c>
      <c r="H42" s="10">
        <f t="shared" si="0"/>
        <v>0</v>
      </c>
      <c r="I42" s="10"/>
      <c r="J42" s="10">
        <f t="shared" si="1"/>
        <v>41312500</v>
      </c>
      <c r="K42" s="10"/>
      <c r="L42" s="10">
        <f t="shared" si="2"/>
        <v>0</v>
      </c>
      <c r="M42" s="10">
        <f t="shared" si="3"/>
        <v>0</v>
      </c>
    </row>
    <row r="43" spans="1:13" ht="151.5" customHeight="1">
      <c r="A43" s="23" t="s">
        <v>55</v>
      </c>
      <c r="B43" s="4">
        <v>363041.56</v>
      </c>
      <c r="C43" s="4"/>
      <c r="D43" s="4">
        <v>363041.56</v>
      </c>
      <c r="E43" s="4"/>
      <c r="F43" s="19">
        <v>78171600</v>
      </c>
      <c r="G43" s="19">
        <v>78171600</v>
      </c>
      <c r="H43" s="10">
        <f t="shared" si="0"/>
        <v>0</v>
      </c>
      <c r="I43" s="10"/>
      <c r="J43" s="10">
        <f t="shared" si="1"/>
        <v>78171600</v>
      </c>
      <c r="K43" s="10"/>
      <c r="L43" s="10">
        <f t="shared" ref="L43:L45" si="6">I43+E43-K43</f>
        <v>0</v>
      </c>
      <c r="M43" s="10">
        <f t="shared" ref="M43:M45" si="7">B43+C43-D43+E43+I43-K43</f>
        <v>0</v>
      </c>
    </row>
    <row r="44" spans="1:13" ht="245.25" customHeight="1">
      <c r="A44" s="23" t="s">
        <v>56</v>
      </c>
      <c r="B44" s="4"/>
      <c r="C44" s="4"/>
      <c r="D44" s="4"/>
      <c r="E44" s="4"/>
      <c r="F44" s="19">
        <v>41552900</v>
      </c>
      <c r="G44" s="10">
        <f>24148200+17404700</f>
        <v>41552900</v>
      </c>
      <c r="H44" s="10">
        <f t="shared" si="0"/>
        <v>0</v>
      </c>
      <c r="I44" s="10">
        <f>4736400+3634900</f>
        <v>8371300</v>
      </c>
      <c r="J44" s="10">
        <f t="shared" si="1"/>
        <v>33181600</v>
      </c>
      <c r="K44" s="10">
        <v>8124339.1500000004</v>
      </c>
      <c r="L44" s="10">
        <f t="shared" si="6"/>
        <v>246960.84999999963</v>
      </c>
      <c r="M44" s="10">
        <f t="shared" si="7"/>
        <v>246960.84999999963</v>
      </c>
    </row>
    <row r="45" spans="1:13" ht="105">
      <c r="A45" s="23" t="s">
        <v>30</v>
      </c>
      <c r="B45" s="4"/>
      <c r="C45" s="4"/>
      <c r="D45" s="4"/>
      <c r="E45" s="4"/>
      <c r="F45" s="19">
        <v>107339400</v>
      </c>
      <c r="G45" s="19">
        <v>107339400</v>
      </c>
      <c r="H45" s="10">
        <f t="shared" si="0"/>
        <v>0</v>
      </c>
      <c r="I45" s="10"/>
      <c r="J45" s="10">
        <f t="shared" si="1"/>
        <v>107339400</v>
      </c>
      <c r="K45" s="10"/>
      <c r="L45" s="10">
        <f t="shared" si="6"/>
        <v>0</v>
      </c>
      <c r="M45" s="10">
        <f t="shared" si="7"/>
        <v>0</v>
      </c>
    </row>
    <row r="46" spans="1:13" ht="95.25" customHeight="1">
      <c r="A46" s="23" t="s">
        <v>57</v>
      </c>
      <c r="B46" s="4"/>
      <c r="C46" s="4"/>
      <c r="D46" s="4"/>
      <c r="E46" s="4"/>
      <c r="F46" s="19">
        <v>1190800</v>
      </c>
      <c r="G46" s="19">
        <v>1190800</v>
      </c>
      <c r="H46" s="10">
        <f t="shared" si="0"/>
        <v>0</v>
      </c>
      <c r="I46" s="19">
        <v>1190800</v>
      </c>
      <c r="J46" s="10">
        <f t="shared" si="1"/>
        <v>0</v>
      </c>
      <c r="K46" s="10"/>
      <c r="L46" s="10">
        <f t="shared" ref="L46:L49" si="8">I46+E46-K46</f>
        <v>1190800</v>
      </c>
      <c r="M46" s="10">
        <f t="shared" ref="M46:M49" si="9">B46+C46-D46+E46+I46-K46</f>
        <v>1190800</v>
      </c>
    </row>
    <row r="47" spans="1:13" ht="45">
      <c r="A47" s="23" t="s">
        <v>67</v>
      </c>
      <c r="B47" s="4"/>
      <c r="C47" s="4"/>
      <c r="D47" s="4"/>
      <c r="E47" s="4"/>
      <c r="F47" s="19"/>
      <c r="G47" s="19">
        <v>4263200</v>
      </c>
      <c r="H47" s="10">
        <f t="shared" si="0"/>
        <v>4263200</v>
      </c>
      <c r="I47" s="19"/>
      <c r="J47" s="10">
        <f t="shared" si="1"/>
        <v>4263200</v>
      </c>
      <c r="K47" s="10"/>
      <c r="L47" s="10">
        <f t="shared" ref="L47:L48" si="10">I47+E47-K47</f>
        <v>0</v>
      </c>
      <c r="M47" s="10">
        <f t="shared" ref="M47:M48" si="11">B47+C47-D47+E47+I47-K47</f>
        <v>0</v>
      </c>
    </row>
    <row r="48" spans="1:13" ht="30">
      <c r="A48" s="23" t="s">
        <v>74</v>
      </c>
      <c r="B48" s="4">
        <v>1598950.21</v>
      </c>
      <c r="C48" s="4"/>
      <c r="D48" s="4">
        <v>1598950.21</v>
      </c>
      <c r="E48" s="4"/>
      <c r="F48" s="19"/>
      <c r="G48" s="19"/>
      <c r="H48" s="10"/>
      <c r="I48" s="19"/>
      <c r="J48" s="10"/>
      <c r="K48" s="10"/>
      <c r="L48" s="10">
        <f t="shared" si="10"/>
        <v>0</v>
      </c>
      <c r="M48" s="10">
        <f t="shared" si="11"/>
        <v>0</v>
      </c>
    </row>
    <row r="49" spans="1:13" ht="108" customHeight="1">
      <c r="A49" s="23" t="s">
        <v>58</v>
      </c>
      <c r="B49" s="4"/>
      <c r="C49" s="4"/>
      <c r="D49" s="4"/>
      <c r="E49" s="4"/>
      <c r="F49" s="19">
        <v>1086400</v>
      </c>
      <c r="G49" s="19">
        <v>1086400</v>
      </c>
      <c r="H49" s="10">
        <f t="shared" si="0"/>
        <v>0</v>
      </c>
      <c r="I49" s="19">
        <v>1086400</v>
      </c>
      <c r="J49" s="10">
        <f t="shared" si="1"/>
        <v>0</v>
      </c>
      <c r="K49" s="10"/>
      <c r="L49" s="10">
        <f t="shared" si="8"/>
        <v>1086400</v>
      </c>
      <c r="M49" s="10">
        <f t="shared" si="9"/>
        <v>1086400</v>
      </c>
    </row>
    <row r="50" spans="1:13" s="13" customFormat="1">
      <c r="A50" s="25" t="s">
        <v>5</v>
      </c>
      <c r="B50" s="2">
        <f t="shared" ref="B50:G50" si="12">SUM(B33:B49)</f>
        <v>96571626.709999993</v>
      </c>
      <c r="C50" s="2">
        <f t="shared" si="12"/>
        <v>0</v>
      </c>
      <c r="D50" s="2">
        <f t="shared" si="12"/>
        <v>96571626.709999993</v>
      </c>
      <c r="E50" s="2">
        <f t="shared" si="12"/>
        <v>19576366.100000001</v>
      </c>
      <c r="F50" s="6">
        <f t="shared" si="12"/>
        <v>539023800</v>
      </c>
      <c r="G50" s="2">
        <f t="shared" si="12"/>
        <v>543287000</v>
      </c>
      <c r="H50" s="7">
        <f t="shared" si="0"/>
        <v>4263200</v>
      </c>
      <c r="I50" s="2">
        <f>SUM(I33:I49)</f>
        <v>27268500</v>
      </c>
      <c r="J50" s="7">
        <f>G50-I50</f>
        <v>516018500</v>
      </c>
      <c r="K50" s="2">
        <f>SUM(K33:K49)</f>
        <v>43517352.949999996</v>
      </c>
      <c r="L50" s="7">
        <f t="shared" si="2"/>
        <v>3327513.150000006</v>
      </c>
      <c r="M50" s="7">
        <f t="shared" si="3"/>
        <v>3327513.150000006</v>
      </c>
    </row>
    <row r="51" spans="1:13">
      <c r="A51" s="46" t="s">
        <v>6</v>
      </c>
      <c r="B51" s="47"/>
      <c r="C51" s="47"/>
      <c r="D51" s="47"/>
      <c r="E51" s="47"/>
      <c r="F51" s="45"/>
      <c r="G51" s="36"/>
      <c r="H51" s="36"/>
      <c r="I51" s="36"/>
      <c r="J51" s="36"/>
      <c r="K51" s="36"/>
      <c r="L51" s="36"/>
      <c r="M51" s="37"/>
    </row>
    <row r="52" spans="1:13" ht="95.25" customHeight="1">
      <c r="A52" s="23" t="s">
        <v>31</v>
      </c>
      <c r="B52" s="4"/>
      <c r="C52" s="4"/>
      <c r="D52" s="4"/>
      <c r="E52" s="4"/>
      <c r="F52" s="19">
        <v>1907100</v>
      </c>
      <c r="G52" s="19">
        <v>1907100</v>
      </c>
      <c r="H52" s="10">
        <f t="shared" si="0"/>
        <v>0</v>
      </c>
      <c r="I52" s="10">
        <v>550317</v>
      </c>
      <c r="J52" s="10">
        <f t="shared" si="1"/>
        <v>1356783</v>
      </c>
      <c r="K52" s="10">
        <v>335200</v>
      </c>
      <c r="L52" s="10">
        <f>I52+E52-K52</f>
        <v>215117</v>
      </c>
      <c r="M52" s="10">
        <f t="shared" si="3"/>
        <v>215117</v>
      </c>
    </row>
    <row r="53" spans="1:13" ht="105.75" customHeight="1">
      <c r="A53" s="23" t="s">
        <v>73</v>
      </c>
      <c r="B53" s="4"/>
      <c r="C53" s="4"/>
      <c r="D53" s="4"/>
      <c r="E53" s="4"/>
      <c r="F53" s="19"/>
      <c r="G53" s="19">
        <v>400000</v>
      </c>
      <c r="H53" s="10">
        <f t="shared" si="0"/>
        <v>400000</v>
      </c>
      <c r="I53" s="19">
        <v>400000</v>
      </c>
      <c r="J53" s="10">
        <f t="shared" si="1"/>
        <v>0</v>
      </c>
      <c r="K53" s="10"/>
      <c r="L53" s="10">
        <f t="shared" ref="L53" si="13">I53+E53-K53</f>
        <v>400000</v>
      </c>
      <c r="M53" s="10">
        <f t="shared" ref="M53" si="14">B53+C53-D53+E53+I53-K53</f>
        <v>400000</v>
      </c>
    </row>
    <row r="54" spans="1:13" ht="141" customHeight="1">
      <c r="A54" s="23" t="s">
        <v>59</v>
      </c>
      <c r="B54" s="4"/>
      <c r="C54" s="4"/>
      <c r="D54" s="4"/>
      <c r="E54" s="4"/>
      <c r="F54" s="19">
        <v>37300</v>
      </c>
      <c r="G54" s="10">
        <v>37300</v>
      </c>
      <c r="H54" s="10">
        <f t="shared" si="0"/>
        <v>0</v>
      </c>
      <c r="I54" s="10"/>
      <c r="J54" s="10">
        <f t="shared" si="1"/>
        <v>37300</v>
      </c>
      <c r="K54" s="10"/>
      <c r="L54" s="10">
        <f t="shared" ref="L54" si="15">I54+E54-K54</f>
        <v>0</v>
      </c>
      <c r="M54" s="10">
        <f t="shared" ref="M54" si="16">B54+C54-D54+E54+I54-K54</f>
        <v>0</v>
      </c>
    </row>
    <row r="55" spans="1:13" ht="45">
      <c r="A55" s="23" t="s">
        <v>68</v>
      </c>
      <c r="B55" s="19">
        <f>B56+B57+B58+B59</f>
        <v>0</v>
      </c>
      <c r="C55" s="19">
        <f t="shared" ref="C55:F55" si="17">C56+C57+C58+C59</f>
        <v>0</v>
      </c>
      <c r="D55" s="19">
        <f t="shared" si="17"/>
        <v>0</v>
      </c>
      <c r="E55" s="19">
        <f t="shared" si="17"/>
        <v>0</v>
      </c>
      <c r="F55" s="19">
        <f t="shared" si="17"/>
        <v>0</v>
      </c>
      <c r="G55" s="19">
        <f>G56+G57+G58+G59</f>
        <v>3532150</v>
      </c>
      <c r="H55" s="19">
        <f t="shared" ref="H55:M55" si="18">H56+H57+H58+H59</f>
        <v>3532150</v>
      </c>
      <c r="I55" s="19">
        <f t="shared" si="18"/>
        <v>3532150</v>
      </c>
      <c r="J55" s="19">
        <f t="shared" si="18"/>
        <v>0</v>
      </c>
      <c r="K55" s="19">
        <f t="shared" si="18"/>
        <v>2519750</v>
      </c>
      <c r="L55" s="19">
        <f t="shared" si="18"/>
        <v>1012400</v>
      </c>
      <c r="M55" s="19">
        <f t="shared" si="18"/>
        <v>1012400</v>
      </c>
    </row>
    <row r="56" spans="1:13" ht="60">
      <c r="A56" s="34" t="s">
        <v>69</v>
      </c>
      <c r="B56" s="4"/>
      <c r="C56" s="4"/>
      <c r="D56" s="4"/>
      <c r="E56" s="4"/>
      <c r="F56" s="19"/>
      <c r="G56" s="19">
        <v>650000</v>
      </c>
      <c r="H56" s="10">
        <f>G56-F56</f>
        <v>650000</v>
      </c>
      <c r="I56" s="19">
        <v>650000</v>
      </c>
      <c r="J56" s="10">
        <f>G56-I56</f>
        <v>0</v>
      </c>
      <c r="K56" s="10">
        <f>150000+300000</f>
        <v>450000</v>
      </c>
      <c r="L56" s="10">
        <f>I56+E56-K56</f>
        <v>200000</v>
      </c>
      <c r="M56" s="10">
        <f>B56+C56-D56+E56+I56-K56</f>
        <v>200000</v>
      </c>
    </row>
    <row r="57" spans="1:13" ht="60">
      <c r="A57" s="34" t="s">
        <v>70</v>
      </c>
      <c r="B57" s="4"/>
      <c r="C57" s="4"/>
      <c r="D57" s="4"/>
      <c r="E57" s="4"/>
      <c r="F57" s="19"/>
      <c r="G57" s="19">
        <v>564150</v>
      </c>
      <c r="H57" s="10">
        <f>G57-F57</f>
        <v>564150</v>
      </c>
      <c r="I57" s="10">
        <v>564150</v>
      </c>
      <c r="J57" s="10">
        <f>G57-I57</f>
        <v>0</v>
      </c>
      <c r="K57" s="10">
        <v>368750</v>
      </c>
      <c r="L57" s="10">
        <f>I57+E57-K57</f>
        <v>195400</v>
      </c>
      <c r="M57" s="10">
        <f>B57+C57-D57+E57+I57-K57</f>
        <v>195400</v>
      </c>
    </row>
    <row r="58" spans="1:13" ht="60">
      <c r="A58" s="34" t="s">
        <v>71</v>
      </c>
      <c r="B58" s="4"/>
      <c r="C58" s="4"/>
      <c r="D58" s="4"/>
      <c r="E58" s="4"/>
      <c r="F58" s="19"/>
      <c r="G58" s="19">
        <v>1420000</v>
      </c>
      <c r="H58" s="10">
        <f>G58-F58</f>
        <v>1420000</v>
      </c>
      <c r="I58" s="19">
        <v>1420000</v>
      </c>
      <c r="J58" s="10">
        <f>G58-I58</f>
        <v>0</v>
      </c>
      <c r="K58" s="10">
        <f>150000+51000+800000+300000</f>
        <v>1301000</v>
      </c>
      <c r="L58" s="10">
        <f>I58+E58-K58</f>
        <v>119000</v>
      </c>
      <c r="M58" s="10">
        <f>B58+C58-D58+E58+I58-K58</f>
        <v>119000</v>
      </c>
    </row>
    <row r="59" spans="1:13" ht="78.75" customHeight="1">
      <c r="A59" s="34" t="s">
        <v>72</v>
      </c>
      <c r="B59" s="4"/>
      <c r="C59" s="4"/>
      <c r="D59" s="4"/>
      <c r="E59" s="4"/>
      <c r="F59" s="19"/>
      <c r="G59" s="19">
        <v>898000</v>
      </c>
      <c r="H59" s="10">
        <f>G59-F59</f>
        <v>898000</v>
      </c>
      <c r="I59" s="19">
        <v>898000</v>
      </c>
      <c r="J59" s="10">
        <f>G59-I59</f>
        <v>0</v>
      </c>
      <c r="K59" s="10">
        <f>400000</f>
        <v>400000</v>
      </c>
      <c r="L59" s="10">
        <f>I59+E59-K59</f>
        <v>498000</v>
      </c>
      <c r="M59" s="10">
        <f>B59+C59-D59+E59+I59-K59</f>
        <v>498000</v>
      </c>
    </row>
    <row r="60" spans="1:13" s="13" customFormat="1" ht="18" customHeight="1">
      <c r="A60" s="25" t="s">
        <v>7</v>
      </c>
      <c r="B60" s="11">
        <f>SUM(B52:B54)</f>
        <v>0</v>
      </c>
      <c r="C60" s="11">
        <f>SUM(C52:C54)</f>
        <v>0</v>
      </c>
      <c r="D60" s="11">
        <f>SUM(D52:D54)</f>
        <v>0</v>
      </c>
      <c r="E60" s="11">
        <f>SUM(E52:E54)</f>
        <v>0</v>
      </c>
      <c r="F60" s="11">
        <f>SUM(F52:F55)</f>
        <v>1944400</v>
      </c>
      <c r="G60" s="11">
        <f>SUM(G52:G55)</f>
        <v>5876550</v>
      </c>
      <c r="H60" s="11">
        <f t="shared" ref="H60:K60" si="19">SUM(H52:H55)</f>
        <v>3932150</v>
      </c>
      <c r="I60" s="11">
        <f t="shared" si="19"/>
        <v>4482467</v>
      </c>
      <c r="J60" s="11">
        <f t="shared" ref="J60:M60" si="20">SUM(J52:J55)</f>
        <v>1394083</v>
      </c>
      <c r="K60" s="11">
        <f t="shared" si="19"/>
        <v>2854950</v>
      </c>
      <c r="L60" s="11">
        <f t="shared" si="20"/>
        <v>1627517</v>
      </c>
      <c r="M60" s="11">
        <f t="shared" si="20"/>
        <v>1627517</v>
      </c>
    </row>
    <row r="61" spans="1:13" s="13" customFormat="1" ht="18" customHeight="1">
      <c r="A61" s="35" t="s">
        <v>60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7"/>
    </row>
    <row r="62" spans="1:13" ht="90">
      <c r="A62" s="26" t="s">
        <v>61</v>
      </c>
      <c r="B62" s="17"/>
      <c r="C62" s="17"/>
      <c r="D62" s="17"/>
      <c r="E62" s="17"/>
      <c r="F62" s="15">
        <v>627790200</v>
      </c>
      <c r="G62" s="15">
        <v>627790200</v>
      </c>
      <c r="H62" s="10">
        <f t="shared" si="0"/>
        <v>0</v>
      </c>
      <c r="I62" s="17">
        <v>125558100</v>
      </c>
      <c r="J62" s="18"/>
      <c r="K62" s="17">
        <v>125558100</v>
      </c>
      <c r="L62" s="10">
        <f t="shared" ref="L62" si="21">I62+E62-K62</f>
        <v>0</v>
      </c>
      <c r="M62" s="10">
        <f t="shared" ref="M62" si="22">B62+C62-D62+E62+I62-K62</f>
        <v>0</v>
      </c>
    </row>
    <row r="63" spans="1:13" ht="78.75" customHeight="1">
      <c r="A63" s="26" t="s">
        <v>62</v>
      </c>
      <c r="B63" s="17"/>
      <c r="C63" s="17"/>
      <c r="D63" s="17"/>
      <c r="E63" s="17"/>
      <c r="F63" s="15">
        <v>207675000</v>
      </c>
      <c r="G63" s="15">
        <v>207675000</v>
      </c>
      <c r="H63" s="10">
        <f t="shared" si="0"/>
        <v>0</v>
      </c>
      <c r="I63" s="17">
        <v>41535000</v>
      </c>
      <c r="J63" s="18"/>
      <c r="K63" s="17">
        <v>41535000</v>
      </c>
      <c r="L63" s="10">
        <f t="shared" ref="L63:M65" si="23">I63+E63-K63</f>
        <v>0</v>
      </c>
      <c r="M63" s="10">
        <f t="shared" ref="M63:M65" si="24">B63+C63-D63+E63+I63-K63</f>
        <v>0</v>
      </c>
    </row>
    <row r="64" spans="1:13" s="13" customFormat="1" ht="18" customHeight="1">
      <c r="A64" s="25" t="s">
        <v>63</v>
      </c>
      <c r="B64" s="16">
        <f>SUM(B62:B63)</f>
        <v>0</v>
      </c>
      <c r="C64" s="16">
        <f t="shared" ref="C64:K64" si="25">SUM(C62:C63)</f>
        <v>0</v>
      </c>
      <c r="D64" s="16">
        <f t="shared" si="25"/>
        <v>0</v>
      </c>
      <c r="E64" s="16">
        <f t="shared" si="25"/>
        <v>0</v>
      </c>
      <c r="F64" s="16">
        <f t="shared" si="25"/>
        <v>835465200</v>
      </c>
      <c r="G64" s="16">
        <f t="shared" si="25"/>
        <v>835465200</v>
      </c>
      <c r="H64" s="16">
        <f>SUM(H62:H63)</f>
        <v>0</v>
      </c>
      <c r="I64" s="16">
        <f>SUM(I62:I63)</f>
        <v>167093100</v>
      </c>
      <c r="J64" s="16">
        <f t="shared" si="25"/>
        <v>0</v>
      </c>
      <c r="K64" s="16">
        <f t="shared" si="25"/>
        <v>167093100</v>
      </c>
      <c r="L64" s="7">
        <f>I64+E64-K64</f>
        <v>0</v>
      </c>
      <c r="M64" s="7">
        <f t="shared" si="24"/>
        <v>0</v>
      </c>
    </row>
    <row r="65" spans="1:13" s="13" customFormat="1">
      <c r="A65" s="27" t="s">
        <v>32</v>
      </c>
      <c r="B65" s="12">
        <f t="shared" ref="B65:K65" si="26">B31+B50+B60+B64</f>
        <v>107625266.70999999</v>
      </c>
      <c r="C65" s="12">
        <f t="shared" si="26"/>
        <v>0</v>
      </c>
      <c r="D65" s="12">
        <f t="shared" si="26"/>
        <v>107625266.70999999</v>
      </c>
      <c r="E65" s="12">
        <f t="shared" si="26"/>
        <v>19576366.100000001</v>
      </c>
      <c r="F65" s="12">
        <f t="shared" si="26"/>
        <v>4006357200</v>
      </c>
      <c r="G65" s="12">
        <f t="shared" si="26"/>
        <v>4014552550</v>
      </c>
      <c r="H65" s="12">
        <f t="shared" si="26"/>
        <v>8195350</v>
      </c>
      <c r="I65" s="12">
        <f>I31+I50+I60+I64</f>
        <v>659998136</v>
      </c>
      <c r="J65" s="12">
        <f t="shared" si="26"/>
        <v>2686182314</v>
      </c>
      <c r="K65" s="12">
        <f t="shared" si="26"/>
        <v>635584352.23000002</v>
      </c>
      <c r="L65" s="7">
        <f t="shared" si="23"/>
        <v>43990149.870000005</v>
      </c>
      <c r="M65" s="7">
        <f t="shared" si="24"/>
        <v>43990149.870000005</v>
      </c>
    </row>
    <row r="77" spans="1:13" ht="13.5" customHeight="1"/>
  </sheetData>
  <autoFilter ref="A5:M67"/>
  <mergeCells count="5">
    <mergeCell ref="A61:M61"/>
    <mergeCell ref="A6:M6"/>
    <mergeCell ref="A32:M32"/>
    <mergeCell ref="A51:M51"/>
    <mergeCell ref="A2:M2"/>
  </mergeCells>
  <hyperlinks>
    <hyperlink ref="A23" r:id="rId1" display="consultantplus://offline/ref=53436AC90E950A2E932A75C8C68332DE14FC1CB5BA391DD66AFFC38DD7E7DF9C75223A361CE59B90D3B90Fd4W3K"/>
    <hyperlink ref="A28" r:id="rId2" display="consultantplus://offline/ref=A8442665E34D48168B916DBB4BAAE22E0483F9DB580DD427173FD627302773B472252ADCBC932B71E57520eEW9K"/>
    <hyperlink ref="A20" r:id="rId3" display="consultantplus://offline/ref=A8442665E34D48168B916DBB4BAAE22E0483F9DB580AD027133FD627302773B472252ADCBC932B71E57920eEW3K"/>
    <hyperlink ref="A21" r:id="rId4" display="consultantplus://offline/ref=A8442665E34D48168B916DBB4BAAE22E0483F9DB580AD027133FD627302773B472252ADCBC932B71E57920eEW3K"/>
  </hyperlinks>
  <pageMargins left="0.39370078740157483" right="0.39370078740157483" top="1.1811023622047245" bottom="0.39370078740157483" header="0" footer="0"/>
  <pageSetup paperSize="9" scale="53" orientation="landscape" r:id="rId5"/>
  <headerFooter>
    <oddHeader>&amp;C&amp;P</oddHeader>
  </headerFooter>
  <rowBreaks count="2" manualBreakCount="2">
    <brk id="31" max="12" man="1"/>
    <brk id="50" max="12" man="1"/>
  </rowBreaks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2016-05-23T08:01:56Z</cp:lastPrinted>
  <dcterms:created xsi:type="dcterms:W3CDTF">2013-11-25T11:49:42Z</dcterms:created>
  <dcterms:modified xsi:type="dcterms:W3CDTF">2016-05-23T08:02:00Z</dcterms:modified>
</cp:coreProperties>
</file>