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ЧуриловаКР\Desktop\ОТЧЕТЫ\2024\ЕЖЕМЕСЯЧНО в ДДА на сайт до 10 числа\_________2024\8. на 31.08.2024\"/>
    </mc:Choice>
  </mc:AlternateContent>
  <bookViews>
    <workbookView xWindow="-120" yWindow="-120" windowWidth="29040" windowHeight="15840" activeTab="1"/>
  </bookViews>
  <sheets>
    <sheet name="Август 2024" sheetId="1" r:id="rId1"/>
    <sheet name="Пояснение" sheetId="2" r:id="rId2"/>
  </sheets>
  <definedNames>
    <definedName name="_xlnm.Print_Area" localSheetId="0">'Август 2024'!$A$1:$AC$58</definedName>
    <definedName name="_xlnm.Print_Area" localSheetId="1">Пояснение!$A$1:$E$20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17" i="1" l="1"/>
  <c r="R17" i="1"/>
  <c r="Q17" i="1"/>
  <c r="P17" i="1"/>
  <c r="N17" i="1"/>
  <c r="M17" i="1"/>
  <c r="L17" i="1"/>
  <c r="K17" i="1"/>
  <c r="H17" i="1"/>
  <c r="G17" i="1"/>
  <c r="I17" i="1"/>
  <c r="F17" i="1"/>
  <c r="E17" i="1" s="1"/>
  <c r="AB20" i="1"/>
  <c r="AA20" i="1"/>
  <c r="Z20" i="1"/>
  <c r="W20" i="1"/>
  <c r="V20" i="1"/>
  <c r="U20" i="1"/>
  <c r="O20" i="1"/>
  <c r="J20" i="1"/>
  <c r="Y20" i="1" s="1"/>
  <c r="E20" i="1"/>
  <c r="T20" i="1" s="1"/>
  <c r="P48" i="1" l="1"/>
  <c r="E33" i="1"/>
  <c r="K48" i="1" l="1"/>
  <c r="F48" i="1"/>
  <c r="Q13" i="1" l="1"/>
  <c r="R13" i="1"/>
  <c r="S13" i="1"/>
  <c r="P13" i="1"/>
  <c r="G13" i="1"/>
  <c r="F13" i="1"/>
  <c r="E16" i="1"/>
  <c r="L13" i="1" l="1"/>
  <c r="K13" i="1"/>
  <c r="E44" i="1" l="1"/>
  <c r="E45" i="1"/>
  <c r="F43" i="1"/>
  <c r="G43" i="1"/>
  <c r="G8" i="1" s="1"/>
  <c r="H43" i="1"/>
  <c r="I43" i="1"/>
  <c r="J45" i="1"/>
  <c r="J44" i="1"/>
  <c r="O45" i="1"/>
  <c r="Y45" i="1" s="1"/>
  <c r="O44" i="1"/>
  <c r="Y44" i="1" s="1"/>
  <c r="AB44" i="1"/>
  <c r="AB45" i="1"/>
  <c r="AA44" i="1"/>
  <c r="AA45" i="1"/>
  <c r="Z44" i="1"/>
  <c r="Z45" i="1"/>
  <c r="X42" i="1"/>
  <c r="X44" i="1"/>
  <c r="X45" i="1"/>
  <c r="W44" i="1"/>
  <c r="W45" i="1"/>
  <c r="V44" i="1"/>
  <c r="V45" i="1"/>
  <c r="U45" i="1"/>
  <c r="U44" i="1"/>
  <c r="T45" i="1" l="1"/>
  <c r="T44" i="1"/>
  <c r="F8" i="1"/>
  <c r="E43" i="1"/>
  <c r="AB16" i="1"/>
  <c r="AA16" i="1"/>
  <c r="Z16" i="1"/>
  <c r="W16" i="1"/>
  <c r="V16" i="1"/>
  <c r="U16" i="1"/>
  <c r="O16" i="1"/>
  <c r="T16" i="1" s="1"/>
  <c r="J16" i="1"/>
  <c r="Y16" i="1" l="1"/>
  <c r="J43" i="1"/>
  <c r="K43" i="1"/>
  <c r="K8" i="1" s="1"/>
  <c r="L43" i="1"/>
  <c r="L8" i="1" s="1"/>
  <c r="M43" i="1"/>
  <c r="N43" i="1"/>
  <c r="O43" i="1"/>
  <c r="P43" i="1"/>
  <c r="Q43" i="1"/>
  <c r="Q8" i="1" s="1"/>
  <c r="R43" i="1"/>
  <c r="R8" i="1" s="1"/>
  <c r="S43" i="1"/>
  <c r="X43" i="1" s="1"/>
  <c r="P8" i="1" l="1"/>
  <c r="Z43" i="1"/>
  <c r="U43" i="1"/>
  <c r="Y43" i="1"/>
  <c r="T43" i="1"/>
  <c r="D13" i="2" s="1"/>
  <c r="V43" i="1"/>
  <c r="AA43" i="1"/>
  <c r="AB43" i="1"/>
  <c r="W43" i="1"/>
  <c r="C13" i="2" l="1"/>
  <c r="AB58" i="1"/>
  <c r="AA58" i="1"/>
  <c r="Z58" i="1"/>
  <c r="J33" i="1"/>
  <c r="L24" i="1"/>
  <c r="S47" i="1"/>
  <c r="R47" i="1"/>
  <c r="Q47" i="1"/>
  <c r="P47" i="1"/>
  <c r="M47" i="1"/>
  <c r="L47" i="1"/>
  <c r="K47" i="1"/>
  <c r="G47" i="1"/>
  <c r="H47" i="1"/>
  <c r="F47" i="1"/>
  <c r="AB49" i="1"/>
  <c r="AA49" i="1"/>
  <c r="Z49" i="1"/>
  <c r="W49" i="1"/>
  <c r="V49" i="1"/>
  <c r="U49" i="1"/>
  <c r="O49" i="1"/>
  <c r="J49" i="1"/>
  <c r="E49" i="1"/>
  <c r="Y49" i="1" l="1"/>
  <c r="E47" i="1"/>
  <c r="T49" i="1"/>
  <c r="H51" i="1"/>
  <c r="G51" i="1"/>
  <c r="F51" i="1"/>
  <c r="K51" i="1"/>
  <c r="W18" i="1" l="1"/>
  <c r="V18" i="1"/>
  <c r="U18" i="1"/>
  <c r="V12" i="1"/>
  <c r="U12" i="1"/>
  <c r="U58" i="1" l="1"/>
  <c r="V58" i="1"/>
  <c r="W58" i="1"/>
  <c r="O58" i="1"/>
  <c r="O48" i="1"/>
  <c r="O42" i="1"/>
  <c r="O40" i="1"/>
  <c r="O39" i="1"/>
  <c r="O37" i="1"/>
  <c r="O35" i="1"/>
  <c r="O27" i="1"/>
  <c r="O28" i="1"/>
  <c r="O29" i="1"/>
  <c r="O30" i="1"/>
  <c r="O31" i="1"/>
  <c r="O32" i="1"/>
  <c r="O33" i="1"/>
  <c r="O23" i="1"/>
  <c r="O24" i="1"/>
  <c r="O25" i="1"/>
  <c r="O26" i="1"/>
  <c r="O19" i="1"/>
  <c r="O21" i="1"/>
  <c r="O22" i="1"/>
  <c r="O15" i="1"/>
  <c r="O14" i="1"/>
  <c r="O12" i="1"/>
  <c r="E58" i="1"/>
  <c r="E53" i="1"/>
  <c r="E54" i="1"/>
  <c r="E55" i="1"/>
  <c r="E52" i="1"/>
  <c r="E48" i="1"/>
  <c r="E42" i="1"/>
  <c r="E40" i="1"/>
  <c r="E39" i="1"/>
  <c r="E37" i="1"/>
  <c r="E26" i="1"/>
  <c r="E27" i="1"/>
  <c r="E28" i="1"/>
  <c r="E29" i="1"/>
  <c r="E30" i="1"/>
  <c r="E31" i="1"/>
  <c r="E32" i="1"/>
  <c r="E19" i="1"/>
  <c r="E21" i="1"/>
  <c r="E22" i="1"/>
  <c r="E23" i="1"/>
  <c r="E24" i="1"/>
  <c r="E25" i="1"/>
  <c r="E18" i="1"/>
  <c r="E15" i="1"/>
  <c r="E14" i="1"/>
  <c r="S57" i="1"/>
  <c r="I57" i="1"/>
  <c r="I56" i="1" s="1"/>
  <c r="F57" i="1"/>
  <c r="G57" i="1"/>
  <c r="G56" i="1" s="1"/>
  <c r="H57" i="1"/>
  <c r="H56" i="1" s="1"/>
  <c r="S34" i="1"/>
  <c r="S36" i="1"/>
  <c r="S38" i="1"/>
  <c r="S41" i="1"/>
  <c r="S51" i="1"/>
  <c r="O53" i="1"/>
  <c r="O54" i="1"/>
  <c r="O55" i="1"/>
  <c r="O52" i="1"/>
  <c r="F50" i="1"/>
  <c r="G50" i="1"/>
  <c r="H50" i="1"/>
  <c r="I51" i="1"/>
  <c r="E51" i="1" s="1"/>
  <c r="I47" i="1"/>
  <c r="I46" i="1" s="1"/>
  <c r="F41" i="1"/>
  <c r="G41" i="1"/>
  <c r="H41" i="1"/>
  <c r="I41" i="1"/>
  <c r="F38" i="1"/>
  <c r="G38" i="1"/>
  <c r="H38" i="1"/>
  <c r="I38" i="1"/>
  <c r="F36" i="1"/>
  <c r="G36" i="1"/>
  <c r="H36" i="1"/>
  <c r="F34" i="1"/>
  <c r="G34" i="1"/>
  <c r="H34" i="1"/>
  <c r="I36" i="1"/>
  <c r="I34" i="1"/>
  <c r="E35" i="1"/>
  <c r="E41" i="1" l="1"/>
  <c r="E36" i="1"/>
  <c r="E34" i="1"/>
  <c r="E57" i="1"/>
  <c r="F56" i="1"/>
  <c r="E56" i="1" s="1"/>
  <c r="E38" i="1"/>
  <c r="T58" i="1"/>
  <c r="O18" i="1"/>
  <c r="T18" i="1" s="1"/>
  <c r="E12" i="1"/>
  <c r="T12" i="1" s="1"/>
  <c r="P34" i="1" l="1"/>
  <c r="Q34" i="1"/>
  <c r="R34" i="1"/>
  <c r="K34" i="1"/>
  <c r="L34" i="1"/>
  <c r="M34" i="1"/>
  <c r="N34" i="1"/>
  <c r="P36" i="1"/>
  <c r="Q36" i="1"/>
  <c r="R36" i="1"/>
  <c r="K36" i="1"/>
  <c r="L36" i="1"/>
  <c r="M36" i="1"/>
  <c r="N36" i="1"/>
  <c r="P38" i="1"/>
  <c r="Q38" i="1"/>
  <c r="R38" i="1"/>
  <c r="K38" i="1"/>
  <c r="L38" i="1"/>
  <c r="M38" i="1"/>
  <c r="N38" i="1"/>
  <c r="P41" i="1"/>
  <c r="Q41" i="1"/>
  <c r="R41" i="1"/>
  <c r="K41" i="1"/>
  <c r="L41" i="1"/>
  <c r="M41" i="1"/>
  <c r="N41" i="1"/>
  <c r="N47" i="1"/>
  <c r="P51" i="1"/>
  <c r="Q51" i="1"/>
  <c r="R51" i="1"/>
  <c r="L51" i="1"/>
  <c r="M51" i="1"/>
  <c r="N51" i="1"/>
  <c r="P57" i="1"/>
  <c r="Q57" i="1"/>
  <c r="R57" i="1"/>
  <c r="K57" i="1"/>
  <c r="K56" i="1" s="1"/>
  <c r="L57" i="1"/>
  <c r="M57" i="1"/>
  <c r="N57" i="1"/>
  <c r="O41" i="1" l="1"/>
  <c r="C14" i="2" s="1"/>
  <c r="O57" i="1"/>
  <c r="C20" i="2" s="1"/>
  <c r="O47" i="1"/>
  <c r="C16" i="2" s="1"/>
  <c r="O34" i="1"/>
  <c r="C10" i="2" s="1"/>
  <c r="O36" i="1"/>
  <c r="O51" i="1"/>
  <c r="C18" i="2" s="1"/>
  <c r="O38" i="1"/>
  <c r="C12" i="2" s="1"/>
  <c r="O17" i="1"/>
  <c r="C9" i="2" s="1"/>
  <c r="J57" i="1"/>
  <c r="C11" i="2" l="1"/>
  <c r="T36" i="1"/>
  <c r="T17" i="1"/>
  <c r="D9" i="2" s="1"/>
  <c r="AB9" i="1"/>
  <c r="AB12" i="1"/>
  <c r="AB14" i="1"/>
  <c r="AB15" i="1"/>
  <c r="AB18" i="1"/>
  <c r="AB19" i="1"/>
  <c r="AB21" i="1"/>
  <c r="AB22" i="1"/>
  <c r="AB23" i="1"/>
  <c r="AB24" i="1"/>
  <c r="AB25" i="1"/>
  <c r="AB26" i="1"/>
  <c r="AB27" i="1"/>
  <c r="AB28" i="1"/>
  <c r="AB29" i="1"/>
  <c r="AB30" i="1"/>
  <c r="AB31" i="1"/>
  <c r="AB32" i="1"/>
  <c r="AB33" i="1"/>
  <c r="AB35" i="1"/>
  <c r="AB37" i="1"/>
  <c r="AB39" i="1"/>
  <c r="AB40" i="1"/>
  <c r="AB42" i="1"/>
  <c r="AB48" i="1"/>
  <c r="AB52" i="1"/>
  <c r="AB53" i="1"/>
  <c r="AB54" i="1"/>
  <c r="AB55" i="1"/>
  <c r="AA9" i="1"/>
  <c r="AA12" i="1"/>
  <c r="AA14" i="1"/>
  <c r="AA15" i="1"/>
  <c r="AA18" i="1"/>
  <c r="AA19" i="1"/>
  <c r="AA21" i="1"/>
  <c r="AA22" i="1"/>
  <c r="AA23" i="1"/>
  <c r="AA24" i="1"/>
  <c r="AA25" i="1"/>
  <c r="AA26" i="1"/>
  <c r="AA27" i="1"/>
  <c r="AA28" i="1"/>
  <c r="AA29" i="1"/>
  <c r="AA30" i="1"/>
  <c r="AA31" i="1"/>
  <c r="AA32" i="1"/>
  <c r="AA33" i="1"/>
  <c r="AA35" i="1"/>
  <c r="AA37" i="1"/>
  <c r="AA39" i="1"/>
  <c r="AA40" i="1"/>
  <c r="AA42" i="1"/>
  <c r="AA48" i="1"/>
  <c r="AA52" i="1"/>
  <c r="AA53" i="1"/>
  <c r="AA54" i="1"/>
  <c r="AA55" i="1"/>
  <c r="Z9" i="1"/>
  <c r="Z12" i="1"/>
  <c r="Z14" i="1"/>
  <c r="Z15" i="1"/>
  <c r="Z18" i="1"/>
  <c r="Z19" i="1"/>
  <c r="Z21" i="1"/>
  <c r="Z22" i="1"/>
  <c r="Z23" i="1"/>
  <c r="Z24" i="1"/>
  <c r="Z25" i="1"/>
  <c r="Z26" i="1"/>
  <c r="Z27" i="1"/>
  <c r="Z28" i="1"/>
  <c r="Z29" i="1"/>
  <c r="Z30" i="1"/>
  <c r="Z31" i="1"/>
  <c r="Z32" i="1"/>
  <c r="Z33" i="1"/>
  <c r="Z35" i="1"/>
  <c r="Z37" i="1"/>
  <c r="Z39" i="1"/>
  <c r="Z40" i="1"/>
  <c r="Z42" i="1"/>
  <c r="Z48" i="1"/>
  <c r="Z52" i="1"/>
  <c r="Z53" i="1"/>
  <c r="Z54" i="1"/>
  <c r="Z55" i="1"/>
  <c r="W48" i="1"/>
  <c r="W52" i="1"/>
  <c r="W53" i="1"/>
  <c r="W54" i="1"/>
  <c r="W55" i="1"/>
  <c r="V48" i="1"/>
  <c r="V52" i="1"/>
  <c r="V53" i="1"/>
  <c r="V54" i="1"/>
  <c r="V55" i="1"/>
  <c r="U48" i="1"/>
  <c r="U52" i="1"/>
  <c r="U53" i="1"/>
  <c r="U54" i="1"/>
  <c r="U55" i="1"/>
  <c r="U42" i="1"/>
  <c r="V42" i="1"/>
  <c r="W42" i="1"/>
  <c r="U40" i="1"/>
  <c r="V40" i="1"/>
  <c r="W40" i="1"/>
  <c r="U39" i="1"/>
  <c r="V39" i="1"/>
  <c r="W39" i="1"/>
  <c r="W32" i="1"/>
  <c r="W33" i="1"/>
  <c r="W35" i="1"/>
  <c r="W37" i="1"/>
  <c r="V32" i="1"/>
  <c r="V33" i="1"/>
  <c r="V35" i="1"/>
  <c r="V37" i="1"/>
  <c r="U32" i="1"/>
  <c r="U33" i="1"/>
  <c r="U35" i="1"/>
  <c r="U37" i="1"/>
  <c r="W22" i="1"/>
  <c r="V22" i="1"/>
  <c r="U22" i="1"/>
  <c r="U21" i="1"/>
  <c r="V21" i="1"/>
  <c r="W21" i="1"/>
  <c r="U19" i="1"/>
  <c r="V19" i="1"/>
  <c r="W19" i="1"/>
  <c r="U15" i="1"/>
  <c r="V15" i="1"/>
  <c r="W15" i="1"/>
  <c r="U14" i="1"/>
  <c r="V14" i="1"/>
  <c r="W14" i="1"/>
  <c r="W12" i="1"/>
  <c r="X12" i="1"/>
  <c r="T9" i="1"/>
  <c r="T14" i="1"/>
  <c r="T15" i="1"/>
  <c r="T19" i="1"/>
  <c r="T21" i="1"/>
  <c r="T22" i="1"/>
  <c r="T32" i="1"/>
  <c r="T33" i="1"/>
  <c r="T35" i="1"/>
  <c r="T37" i="1"/>
  <c r="T39" i="1"/>
  <c r="T40" i="1"/>
  <c r="T42" i="1"/>
  <c r="T48" i="1"/>
  <c r="T52" i="1"/>
  <c r="T53" i="1"/>
  <c r="T54" i="1"/>
  <c r="T55" i="1"/>
  <c r="U31" i="1"/>
  <c r="V31" i="1"/>
  <c r="W31" i="1"/>
  <c r="U30" i="1"/>
  <c r="V30" i="1"/>
  <c r="W30" i="1"/>
  <c r="U29" i="1"/>
  <c r="V29" i="1"/>
  <c r="W29" i="1"/>
  <c r="U28" i="1"/>
  <c r="V28" i="1"/>
  <c r="W28" i="1"/>
  <c r="U27" i="1"/>
  <c r="V27" i="1"/>
  <c r="W27" i="1"/>
  <c r="U26" i="1"/>
  <c r="V26" i="1"/>
  <c r="W26" i="1"/>
  <c r="U25" i="1"/>
  <c r="V25" i="1"/>
  <c r="W25" i="1"/>
  <c r="U24" i="1"/>
  <c r="V24" i="1"/>
  <c r="W24" i="1"/>
  <c r="T24" i="1"/>
  <c r="T25" i="1"/>
  <c r="T26" i="1"/>
  <c r="T27" i="1"/>
  <c r="T28" i="1"/>
  <c r="T29" i="1"/>
  <c r="T30" i="1"/>
  <c r="T31" i="1"/>
  <c r="U23" i="1"/>
  <c r="V23" i="1"/>
  <c r="W23" i="1"/>
  <c r="T23" i="1"/>
  <c r="J9" i="1" l="1"/>
  <c r="Y9" i="1" s="1"/>
  <c r="J12" i="1"/>
  <c r="Y12" i="1" s="1"/>
  <c r="J14" i="1"/>
  <c r="J15" i="1"/>
  <c r="Y15" i="1" s="1"/>
  <c r="J18" i="1"/>
  <c r="Y18" i="1" s="1"/>
  <c r="J19" i="1"/>
  <c r="Y19" i="1" s="1"/>
  <c r="J21" i="1"/>
  <c r="Y21" i="1" s="1"/>
  <c r="J22" i="1"/>
  <c r="Y22" i="1" s="1"/>
  <c r="J23" i="1"/>
  <c r="Y23" i="1" s="1"/>
  <c r="J24" i="1"/>
  <c r="Y24" i="1" s="1"/>
  <c r="J25" i="1"/>
  <c r="Y25" i="1" s="1"/>
  <c r="J26" i="1"/>
  <c r="Y26" i="1" s="1"/>
  <c r="J27" i="1"/>
  <c r="Y27" i="1" s="1"/>
  <c r="J28" i="1"/>
  <c r="Y28" i="1" s="1"/>
  <c r="J29" i="1"/>
  <c r="Y29" i="1" s="1"/>
  <c r="J30" i="1"/>
  <c r="Y30" i="1" s="1"/>
  <c r="J31" i="1"/>
  <c r="Y31" i="1" s="1"/>
  <c r="J32" i="1"/>
  <c r="Y32" i="1" s="1"/>
  <c r="Y33" i="1"/>
  <c r="J35" i="1"/>
  <c r="Y35" i="1" s="1"/>
  <c r="J37" i="1"/>
  <c r="Y37" i="1" s="1"/>
  <c r="J39" i="1"/>
  <c r="Y39" i="1" s="1"/>
  <c r="J40" i="1"/>
  <c r="Y40" i="1" s="1"/>
  <c r="J42" i="1"/>
  <c r="Y42" i="1" s="1"/>
  <c r="J48" i="1"/>
  <c r="Y48" i="1" s="1"/>
  <c r="J52" i="1"/>
  <c r="Y52" i="1" s="1"/>
  <c r="J53" i="1"/>
  <c r="Y53" i="1" s="1"/>
  <c r="J54" i="1"/>
  <c r="Y54" i="1" s="1"/>
  <c r="J55" i="1"/>
  <c r="Y55" i="1" s="1"/>
  <c r="J58" i="1"/>
  <c r="Y58" i="1" s="1"/>
  <c r="Y14" i="1" l="1"/>
  <c r="J13" i="1"/>
  <c r="J8" i="1" s="1"/>
  <c r="F11" i="1"/>
  <c r="F10" i="1" s="1"/>
  <c r="G11" i="1"/>
  <c r="G10" i="1" s="1"/>
  <c r="H11" i="1"/>
  <c r="I11" i="1"/>
  <c r="K11" i="1"/>
  <c r="K10" i="1" s="1"/>
  <c r="L11" i="1"/>
  <c r="L10" i="1" s="1"/>
  <c r="M11" i="1"/>
  <c r="N11" i="1"/>
  <c r="P11" i="1"/>
  <c r="P10" i="1" s="1"/>
  <c r="Q11" i="1"/>
  <c r="Q10" i="1" s="1"/>
  <c r="R11" i="1"/>
  <c r="R10" i="1" s="1"/>
  <c r="S11" i="1"/>
  <c r="H13" i="1"/>
  <c r="I13" i="1"/>
  <c r="I8" i="1" s="1"/>
  <c r="M13" i="1"/>
  <c r="M8" i="1" s="1"/>
  <c r="N13" i="1"/>
  <c r="N8" i="1" s="1"/>
  <c r="AB13" i="1"/>
  <c r="S8" i="1"/>
  <c r="F46" i="1"/>
  <c r="G46" i="1"/>
  <c r="H46" i="1"/>
  <c r="L46" i="1"/>
  <c r="M46" i="1"/>
  <c r="N46" i="1"/>
  <c r="S46" i="1"/>
  <c r="E46" i="1"/>
  <c r="L56" i="1"/>
  <c r="M56" i="1"/>
  <c r="N56" i="1"/>
  <c r="S56" i="1"/>
  <c r="H8" i="1" l="1"/>
  <c r="E13" i="1"/>
  <c r="E8" i="1" s="1"/>
  <c r="N10" i="1"/>
  <c r="I10" i="1"/>
  <c r="M10" i="1"/>
  <c r="H10" i="1"/>
  <c r="S10" i="1"/>
  <c r="I7" i="1"/>
  <c r="I6" i="1" s="1"/>
  <c r="O13" i="1"/>
  <c r="E11" i="1"/>
  <c r="E10" i="1" s="1"/>
  <c r="O11" i="1"/>
  <c r="U11" i="1"/>
  <c r="W11" i="1"/>
  <c r="V11" i="1"/>
  <c r="AA11" i="1"/>
  <c r="R56" i="1"/>
  <c r="AB57" i="1"/>
  <c r="W57" i="1"/>
  <c r="Q56" i="1"/>
  <c r="V57" i="1"/>
  <c r="AA57" i="1"/>
  <c r="Z13" i="1"/>
  <c r="AB11" i="1"/>
  <c r="P56" i="1"/>
  <c r="U56" i="1" s="1"/>
  <c r="U57" i="1"/>
  <c r="Z11" i="1"/>
  <c r="AA13" i="1"/>
  <c r="U38" i="1"/>
  <c r="W17" i="1"/>
  <c r="T38" i="1"/>
  <c r="D12" i="2" s="1"/>
  <c r="T34" i="1"/>
  <c r="D10" i="2" s="1"/>
  <c r="V17" i="1"/>
  <c r="U34" i="1"/>
  <c r="U8" i="1"/>
  <c r="U13" i="1"/>
  <c r="U36" i="1"/>
  <c r="U17" i="1"/>
  <c r="W13" i="1"/>
  <c r="U41" i="1"/>
  <c r="X41" i="1"/>
  <c r="T41" i="1"/>
  <c r="D14" i="2" s="1"/>
  <c r="V38" i="1"/>
  <c r="D11" i="2"/>
  <c r="V13" i="1"/>
  <c r="X11" i="1"/>
  <c r="J11" i="1"/>
  <c r="M50" i="1"/>
  <c r="I50" i="1"/>
  <c r="E50" i="1" s="1"/>
  <c r="S50" i="1"/>
  <c r="N50" i="1"/>
  <c r="F7" i="1"/>
  <c r="F6" i="1" s="1"/>
  <c r="G7" i="1"/>
  <c r="C8" i="2" l="1"/>
  <c r="O8" i="1"/>
  <c r="O10" i="1"/>
  <c r="C6" i="2" s="1"/>
  <c r="C7" i="2"/>
  <c r="T11" i="1"/>
  <c r="D7" i="2" s="1"/>
  <c r="Y11" i="1"/>
  <c r="Y13" i="1"/>
  <c r="G6" i="1"/>
  <c r="V8" i="1"/>
  <c r="T13" i="1"/>
  <c r="D8" i="2" s="1"/>
  <c r="T8" i="1"/>
  <c r="O56" i="1"/>
  <c r="C19" i="2" s="1"/>
  <c r="AA17" i="1"/>
  <c r="Z51" i="1"/>
  <c r="J17" i="1"/>
  <c r="Y17" i="1" s="1"/>
  <c r="V36" i="1"/>
  <c r="AA36" i="1"/>
  <c r="U10" i="1"/>
  <c r="R50" i="1"/>
  <c r="W51" i="1"/>
  <c r="AB51" i="1"/>
  <c r="P50" i="1"/>
  <c r="U50" i="1" s="1"/>
  <c r="U51" i="1"/>
  <c r="AA38" i="1"/>
  <c r="AA8" i="1"/>
  <c r="V41" i="1"/>
  <c r="AA41" i="1"/>
  <c r="P46" i="1"/>
  <c r="U46" i="1" s="1"/>
  <c r="U47" i="1"/>
  <c r="Q46" i="1"/>
  <c r="V46" i="1" s="1"/>
  <c r="V47" i="1"/>
  <c r="AA47" i="1"/>
  <c r="W41" i="1"/>
  <c r="AB41" i="1"/>
  <c r="AB10" i="1"/>
  <c r="Q50" i="1"/>
  <c r="V50" i="1" s="1"/>
  <c r="V51" i="1"/>
  <c r="W38" i="1"/>
  <c r="AB38" i="1"/>
  <c r="V10" i="1"/>
  <c r="V34" i="1"/>
  <c r="AA34" i="1"/>
  <c r="W8" i="1"/>
  <c r="AB8" i="1"/>
  <c r="W34" i="1"/>
  <c r="AB34" i="1"/>
  <c r="W36" i="1"/>
  <c r="AB36" i="1"/>
  <c r="Z17" i="1"/>
  <c r="AB17" i="1"/>
  <c r="R46" i="1"/>
  <c r="W47" i="1"/>
  <c r="AB47" i="1"/>
  <c r="AA56" i="1"/>
  <c r="V56" i="1"/>
  <c r="W56" i="1"/>
  <c r="AB56" i="1"/>
  <c r="Y8" i="1"/>
  <c r="Z8" i="1"/>
  <c r="J34" i="1"/>
  <c r="Y34" i="1" s="1"/>
  <c r="Z34" i="1"/>
  <c r="J36" i="1"/>
  <c r="Y36" i="1" s="1"/>
  <c r="Z36" i="1"/>
  <c r="J38" i="1"/>
  <c r="Y38" i="1" s="1"/>
  <c r="Z38" i="1"/>
  <c r="J41" i="1"/>
  <c r="Y41" i="1" s="1"/>
  <c r="Z41" i="1"/>
  <c r="J47" i="1"/>
  <c r="Y47" i="1" s="1"/>
  <c r="Z47" i="1"/>
  <c r="L50" i="1"/>
  <c r="AA51" i="1"/>
  <c r="Y57" i="1"/>
  <c r="Z57" i="1"/>
  <c r="O50" i="1"/>
  <c r="T51" i="1"/>
  <c r="D18" i="2" s="1"/>
  <c r="K50" i="1"/>
  <c r="J51" i="1"/>
  <c r="Y51" i="1" s="1"/>
  <c r="T57" i="1"/>
  <c r="D20" i="2" s="1"/>
  <c r="O46" i="1"/>
  <c r="C15" i="2" s="1"/>
  <c r="T47" i="1"/>
  <c r="D16" i="2" s="1"/>
  <c r="L7" i="1"/>
  <c r="Q7" i="1"/>
  <c r="S7" i="1"/>
  <c r="S6" i="1" s="1"/>
  <c r="R7" i="1"/>
  <c r="P7" i="1"/>
  <c r="M7" i="1"/>
  <c r="K46" i="1"/>
  <c r="K7" i="1"/>
  <c r="H7" i="1"/>
  <c r="H6" i="1" s="1"/>
  <c r="E7" i="1"/>
  <c r="E6" i="1" s="1"/>
  <c r="O7" i="1"/>
  <c r="N7" i="1"/>
  <c r="J10" i="1" l="1"/>
  <c r="T56" i="1"/>
  <c r="D19" i="2" s="1"/>
  <c r="T50" i="1"/>
  <c r="D17" i="2" s="1"/>
  <c r="C17" i="2"/>
  <c r="AA50" i="1"/>
  <c r="T46" i="1"/>
  <c r="D15" i="2" s="1"/>
  <c r="T10" i="1"/>
  <c r="D6" i="2" s="1"/>
  <c r="AA46" i="1"/>
  <c r="W50" i="1"/>
  <c r="AB50" i="1"/>
  <c r="W10" i="1"/>
  <c r="W46" i="1"/>
  <c r="AB46" i="1"/>
  <c r="AA10" i="1"/>
  <c r="M6" i="1"/>
  <c r="AB7" i="1"/>
  <c r="Y10" i="1"/>
  <c r="Z10" i="1"/>
  <c r="J46" i="1"/>
  <c r="Y46" i="1" s="1"/>
  <c r="Z46" i="1"/>
  <c r="J50" i="1"/>
  <c r="Y50" i="1" s="1"/>
  <c r="Z50" i="1"/>
  <c r="L6" i="1"/>
  <c r="AA7" i="1"/>
  <c r="J56" i="1"/>
  <c r="Y56" i="1" s="1"/>
  <c r="Z56" i="1"/>
  <c r="K6" i="1"/>
  <c r="Z7" i="1"/>
  <c r="P6" i="1"/>
  <c r="U6" i="1" s="1"/>
  <c r="U7" i="1"/>
  <c r="O6" i="1"/>
  <c r="T7" i="1"/>
  <c r="R6" i="1"/>
  <c r="W6" i="1" s="1"/>
  <c r="W7" i="1"/>
  <c r="Q6" i="1"/>
  <c r="V6" i="1" s="1"/>
  <c r="V7" i="1"/>
  <c r="N6" i="1"/>
  <c r="J7" i="1"/>
  <c r="Y7" i="1" s="1"/>
  <c r="T6" i="1" l="1"/>
  <c r="D5" i="2" s="1"/>
  <c r="C5" i="2"/>
  <c r="Z6" i="1"/>
  <c r="AA6" i="1"/>
  <c r="AB6" i="1"/>
  <c r="J6" i="1"/>
  <c r="Y6" i="1" s="1"/>
</calcChain>
</file>

<file path=xl/sharedStrings.xml><?xml version="1.0" encoding="utf-8"?>
<sst xmlns="http://schemas.openxmlformats.org/spreadsheetml/2006/main" count="204" uniqueCount="138">
  <si>
    <t>Всего</t>
  </si>
  <si>
    <t>Местный бюджет</t>
  </si>
  <si>
    <t>Внебюджетные источники</t>
  </si>
  <si>
    <t>Федеральный бюджет</t>
  </si>
  <si>
    <t>Окружной бюджет</t>
  </si>
  <si>
    <t>Региональный проект «Патриотическое воспитание граждан Российской Федерации»</t>
  </si>
  <si>
    <t>ЦСР</t>
  </si>
  <si>
    <t>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</si>
  <si>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</si>
  <si>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</si>
  <si>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t>
  </si>
  <si>
    <t xml:space="preserve">Расходы на обеспечение деятельности (оказание услуг) муниципальных учреждений </t>
  </si>
  <si>
    <t>Реализация мероприятий</t>
  </si>
  <si>
    <t>Реализация мероприятий по содействию трудоустройству граждан за счет средств бюджета автономного округа</t>
  </si>
  <si>
    <t>Иные межбюджетные трансферты на реализацию наказов избирателей  депутатам Думы ХМАО-Югры за счет средств автономного округа</t>
  </si>
  <si>
    <t>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</si>
  <si>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 xml:space="preserve">Реализация мероприятий </t>
  </si>
  <si>
    <t xml:space="preserve">Мероприятия по организации отдыха и оздоровления детей </t>
  </si>
  <si>
    <t>Расходы на обеспечение функций органов местного самоуправления</t>
  </si>
  <si>
    <t>Направление (подпрограмма) «Летний отдых и оздоровление»</t>
  </si>
  <si>
    <t>Структурный элемент «Комплекс процессных мероприятий «Обеспечение функционирования казённого учреждения» (всего), в том числе:</t>
  </si>
  <si>
    <t>021ЕB51790</t>
  </si>
  <si>
    <t>02417S2050</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</si>
  <si>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бюджета автономного округа</t>
  </si>
  <si>
    <t>Осуществление переданных полномочий на организацию и обеспечение отдыха и оздоровления детей, в том числе в этнической среде за счет средств бюджета автономного округа</t>
  </si>
  <si>
    <t>Структурный элемент «Содействие развитию летнего отдыха и оздоровления» (всего), в том числе:</t>
  </si>
  <si>
    <t>02 5 01 82090</t>
  </si>
  <si>
    <t>02 5 01 S2090</t>
  </si>
  <si>
    <t>02 4 01 02040</t>
  </si>
  <si>
    <t>02 4 11 00590</t>
  </si>
  <si>
    <t>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t>
  </si>
  <si>
    <t>На дополнительное финансовое обеспечение мероприятий по организации питания обучающихся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</si>
  <si>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за счет средств бюджета автономного округа</t>
  </si>
  <si>
    <t>02 4 11 82470</t>
  </si>
  <si>
    <t>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t>
  </si>
  <si>
    <t>02 4 11 82480</t>
  </si>
  <si>
    <t>Осуществление переданных полномочий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t>
  </si>
  <si>
    <t>02 4 11 84030</t>
  </si>
  <si>
    <t>Осуществление переданных полномочий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за счет средств бюджета автономного округа</t>
  </si>
  <si>
    <t>02 4 11 84050</t>
  </si>
  <si>
    <t>02 4 11 84301</t>
  </si>
  <si>
    <t>02 4 11 61804</t>
  </si>
  <si>
    <t>02 4 11 84302</t>
  </si>
  <si>
    <t>02 4 11 84303</t>
  </si>
  <si>
    <t>02 4 11 84304</t>
  </si>
  <si>
    <t>02 4 11 85060</t>
  </si>
  <si>
    <t>02 4 11 99990</t>
  </si>
  <si>
    <t>02 4 11 L3040</t>
  </si>
  <si>
    <t>02 4 11 85160</t>
  </si>
  <si>
    <t>02 4 12 0000</t>
  </si>
  <si>
    <t>02 4 12 99990</t>
  </si>
  <si>
    <t>02 4 13 99990</t>
  </si>
  <si>
    <t>02 4 13 0000</t>
  </si>
  <si>
    <t>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 за счет средств бюджета автономного округа</t>
  </si>
  <si>
    <t>02 4 14 0000</t>
  </si>
  <si>
    <t>02 4 14 84305</t>
  </si>
  <si>
    <t>02 4 14 99990</t>
  </si>
  <si>
    <t>02 4 15 99990</t>
  </si>
  <si>
    <t>02 4 16 20010</t>
  </si>
  <si>
    <t>02 4 16 82050</t>
  </si>
  <si>
    <t>02 4 16 84080</t>
  </si>
  <si>
    <t>02 4 17 00590</t>
  </si>
  <si>
    <t>Направление (подпрограмма) «Ресурсное обеспечение функционирования казённого учреждения»</t>
  </si>
  <si>
    <t>02 4 16 00000</t>
  </si>
  <si>
    <t>Направление (подпрограмма) «Дошкольного, общего и дополнительного образования детей»</t>
  </si>
  <si>
    <t>Ответственный исполнитель</t>
  </si>
  <si>
    <t>ДО</t>
  </si>
  <si>
    <t>ДГиЗО</t>
  </si>
  <si>
    <t>ДО, ДГиЗО в том числе:</t>
  </si>
  <si>
    <t>Муниципальная программа «Развитие образования в городе Нефтеюганске» (всего), в том числе:</t>
  </si>
  <si>
    <t>Объем налоговых расходов муниципального образования (справочно)</t>
  </si>
  <si>
    <t>Наименование муниципальной программы, структурного элемента, источник финансового обеспечения</t>
  </si>
  <si>
    <t>Структурный элемент «Комплекс процессных мероприятий «Повышение уровня правового воспитания участников дорожного движения, культуры их поведения и профилактика детского дорожно-транспортного травматизма» (всего), в том числе:</t>
  </si>
  <si>
    <t>Структурный элемент «Комплекс процессных мероприятий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 (всего), в том числе:</t>
  </si>
  <si>
    <t>Структурный элемент «Комплекс процессных мероприятий "Персонифицированное финансирование дополнительного образования» (всего), в том числе:</t>
  </si>
  <si>
    <t>Структурный элемент «Комплекс процессных мероприятий «Содействие развитию дошкольного, общего и дополнительного образования детей и их воспитания» (всего), в том числе:</t>
  </si>
  <si>
    <t>Региональный проект «Укрепление материально-технической базы образовательных организаций, организаций для отдыха и оздоровления детей»</t>
  </si>
  <si>
    <t>Структурный элемент «Комплекс процессных мероприятий «Качество образования» (всего), в том числе:</t>
  </si>
  <si>
    <t>Структурный элемент «Комплекс процессных мероприятий «Обеспечение деятельности органов местного самоуправления города Нефтеюганска» (всего), в том числе:</t>
  </si>
  <si>
    <t>«На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местного бюджета, за счет средств бюджета автономного округа, за счет средств федерального бюджета»</t>
  </si>
  <si>
    <t>Создание образовательных организаций, организаций для отдыха и оздоровления детей за счет средств бюджета автономного округа»</t>
  </si>
  <si>
    <t>Создание образовательных организаций, организаций для отдыха и оздоровления детей»</t>
  </si>
  <si>
    <t>ГРБС</t>
  </si>
  <si>
    <t>План на 2024 год (рублей)</t>
  </si>
  <si>
    <t>% исполнения к плану на 2024 года (рублей)</t>
  </si>
  <si>
    <t>№ п/п</t>
  </si>
  <si>
    <t>1.1.</t>
  </si>
  <si>
    <t>1.2.</t>
  </si>
  <si>
    <t>1.3.</t>
  </si>
  <si>
    <t>2.1.</t>
  </si>
  <si>
    <t>3.</t>
  </si>
  <si>
    <t>4.</t>
  </si>
  <si>
    <t>2.</t>
  </si>
  <si>
    <t>1.4.</t>
  </si>
  <si>
    <t>1.5.</t>
  </si>
  <si>
    <t>1.6.</t>
  </si>
  <si>
    <t>1.7.</t>
  </si>
  <si>
    <t>Направление (подпрограмма) «Ресурсное обеспечение деятельности органов местного самоуправления»</t>
  </si>
  <si>
    <t>3.1.</t>
  </si>
  <si>
    <t>4.1.</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</si>
  <si>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муниципального образования</t>
  </si>
  <si>
    <t>Объем финансового обеспечения по годам реализации, тыс. рублей</t>
  </si>
  <si>
    <t> 2</t>
  </si>
  <si>
    <t>ДО, ДГиЗО, в том числе:</t>
  </si>
  <si>
    <t>Направление (подпрограммы) 1.«Дошкольное, общее и дополнительное образование детей»</t>
  </si>
  <si>
    <t>Комплекс процессных мероприятий «Содействие развитию дошкольного, общего и дополнительного образования детей и их воспитания» </t>
  </si>
  <si>
    <t xml:space="preserve">Комплекс процессных мероприятий «Персонифицированное финансирование дополнительного образования» </t>
  </si>
  <si>
    <t xml:space="preserve">Комплекс процессных мероприятий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 </t>
  </si>
  <si>
    <t xml:space="preserve">Комплекс процессных мероприятий «Качество образования» </t>
  </si>
  <si>
    <t>Комплекс процессных мероприятий «Повышение уровня правового воспитания участников дорожного движения, культуры их поведения и профилактика детского дорожно-транспортного травматизма»</t>
  </si>
  <si>
    <t>Направление (подпрограммы) 2.«Ресурсное обеспечение деятельности органов местного самоуправления»</t>
  </si>
  <si>
    <t>Направление (подпрограммы) 3.«Летний отдых и оздоровление»</t>
  </si>
  <si>
    <t>Направление (подпрограммы) 4.«Ресурсное обеспечение функционирования казённого учреждения»</t>
  </si>
  <si>
    <t>02 4 11 L3030</t>
  </si>
  <si>
    <t>Комплекс процессных мероприятий «Обеспечение деятельности органов местного самоуправления города Нефтеюганска»</t>
  </si>
  <si>
    <t>Комплекс процессных мероприятий «Содействие развитию летнего отдыха и оздоровления»</t>
  </si>
  <si>
    <t>Комплекс процессных мероприятий «Обеспечение функционирования казённого учреждения»</t>
  </si>
  <si>
    <t>Строительство и реконструкция объектов муниципальной собственности</t>
  </si>
  <si>
    <t>02 4 18 42110</t>
  </si>
  <si>
    <t>02 4 18 99990</t>
  </si>
  <si>
    <t>02 4 01 85150</t>
  </si>
  <si>
    <t>Пояснение</t>
  </si>
  <si>
    <t>02 4 11 00000</t>
  </si>
  <si>
    <t>Расходы за счет бюджетных ассигнований резервного фонда Правительства Ханты-Мансийского автономного округа-Югры, за исключением расходов, источником финансового обеспечения которых являются иные межбюджетные трансферты на реализацию наказов избирателей депутатам Думы Ханты-Мансийского автономного округа - Югры</t>
  </si>
  <si>
    <t>Комплекс процессных мероприятий «Развитие материально-технической базы образовательных органзаций»</t>
  </si>
  <si>
    <t>Ответственный исполнитель/ соисполнитель</t>
  </si>
  <si>
    <t>02 5 01 42110</t>
  </si>
  <si>
    <t>Структурный элемент »Комплекс процессных мероприятий «Развитие материально-технической базы образовательных организаций» (всего), в том числе:</t>
  </si>
  <si>
    <t>ПЛАН на 9 месяцев (рублей)</t>
  </si>
  <si>
    <t>% исполнения к плану на 9 месяцев 2024 года (рублей)</t>
  </si>
  <si>
    <t>Ожидаемое исполнение за 9 месяцев 2024 года - 100%</t>
  </si>
  <si>
    <t>Отчет об исполнении сетевого плана-графика по реализации муниципальной программы «Развитие образования в городе Нефтеюганске» на 31.08.2024 г</t>
  </si>
  <si>
    <t>Освоение на 31.08.2024 года (рублей)</t>
  </si>
  <si>
    <t>Причины низкого исполнения запланированных мероприятий муниципальной программы города Нефтеюганска «Развитие образования в городе Нефтеюганске» на 31.08.2024 год</t>
  </si>
  <si>
    <t>02 4 11 L0500</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</si>
  <si>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муниципальных общеобразовательных организаций и профессиональных образовательных организаций за счет средств федерального бюджета</t>
  </si>
  <si>
    <t>05.07.2024 заключено соглашение о расторжении муниципального контракта №0187200001721001269, заключенного ранее на выполнение строительно-монтажных работ.
С 08.08.2024 заявка на проведение повторных торгов по определению поставщика (подрядчика, исполнителя) на выполнение строительно-монтажных работ по Объекту находится на утверждении (согласовании) руководителя контролирующего органа (ДСиЖКК автономного округа).
Заключение муниципального контракта на СМР: сентябрь/октябрь 2024 года. Завершение работ и ввод объекта в эксплуатацию в 2025 году.                                                                                                                                  -на сумму 597 956,00 в апреле 2024 года произведена оплата за выполненные работы по корректировке проектной документации по объекту в рамках договора №01 от 29.12.2022.
 -на сумму 564 808,84 заключен договор №1408-АН от 14.08.2023 на выполнение работ по ведению авторского надзора за строительством объекта. Оплата производится поэтапно, пропорционально выполненным работам и принятым комплексам строительно-монтажных работ. Финансирование запланировано на 4 квартал 2024 года.</t>
  </si>
  <si>
    <t>Здание детского сада №7 (наружное освещение территории), расположенного по адресу: г.Нефтеюганск, мкр-н 6, здание №64  -  ИП Фадеев ИВ выполнены работы по устройству наружного освещеия территории детского сада.                                                                                                                                "Здание детского сада № 10" (наружное освещение территории), расположенного по адресу: г.Нефтеюганск, мкр-н 3, здание №18"  -   Выполнены работы по авторскому надзору за выполнением строительно-монтажных работ по объекту.    Подрядной организацией ООО "ПРОМЛЕД 102" выполнено наружное освещение территории детского сада. Акт приемки от 12.08.2024.                                                                                                                                                "Здание детского сада №25" (наружное освещение территории), расположенного по адресу: г.Нефтеюганск, мкр-н 12, здание №22" -   Выполнены работы по авторскому надзору за выполнением строительно-монтажных работ по объекту. Процедура оплаты.      Подрядной организацией ООО "ПРОМЛЕД 102" выполнено наружное освещение территории детского сада. Акт приемки от 12.08.2024.                                                                                                                                                              "Строение детского сада №6", расположенного по адресу: ХМАО-Югра, г.Нефтеюганск, мкр. 5-й, д 15 - 10.06.2024 заключен муниципальный контракт с ООО "ЭЛИОН" на выполнение капитального ремонта здания детского сада. Цена контракта 19 974 133,01 рублей. Выполнение работ 4,2 месяца.   19.08.2024 заключен договор на выполнение работ по авторскому надзору за выполнением строительно-монтажных работ по объекту.                                                                                                                                          ПИР "Нежилое строение гаража" (здание мастерских МБОУ «СОШ №10») -  переходящие лимиты на ранее заключенный контракт на выполнение проектно-изыскательских работ по объекту «Нежилое строение гаража» (здание мастерских МБОУ «СОШ №10»). Оплата только по итогам завершения работ, т.е. после 100% исполнения контракта. ПСД в стадии разработки. Ведется претензионная работа.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</si>
</sst>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
    <numFmt numFmtId="165" formatCode="_(* #,##0.00_);_(* \(#,##0.00\);_(* &quot;-&quot;??_);_(@_)"/>
    <numFmt numFmtId="166" formatCode="_-* #,##0.00_р_._-;\-* #,##0.00_р_._-;_-* &quot;-&quot;??_р_._-;_-@_-"/>
  </numFmts>
  <fonts count="12" x14ac:knownFonts="1">
    <font>
      <sz val="11"/>
      <color theme="1"/>
      <name val="Calibri"/>
      <family val="2"/>
      <scheme val="minor"/>
    </font>
    <font>
      <b/>
      <sz val="8"/>
      <name val="Times New Roman"/>
      <family val="1"/>
      <charset val="204"/>
    </font>
    <font>
      <sz val="8"/>
      <name val="Times New Roman"/>
      <family val="1"/>
      <charset val="204"/>
    </font>
    <font>
      <sz val="10"/>
      <name val="Arial"/>
      <family val="2"/>
      <charset val="204"/>
    </font>
    <font>
      <sz val="10"/>
      <name val="Arial Cyr"/>
      <charset val="204"/>
    </font>
    <font>
      <sz val="14"/>
      <color theme="1"/>
      <name val="Times New Roman"/>
      <family val="1"/>
      <charset val="204"/>
    </font>
    <font>
      <sz val="14"/>
      <color theme="1"/>
      <name val="Calibri"/>
      <family val="2"/>
      <scheme val="minor"/>
    </font>
    <font>
      <sz val="14"/>
      <color rgb="FF000000"/>
      <name val="Times New Roman"/>
      <family val="1"/>
      <charset val="204"/>
    </font>
    <font>
      <sz val="10"/>
      <name val="Times New Roman"/>
      <family val="1"/>
      <charset val="204"/>
    </font>
    <font>
      <b/>
      <sz val="12"/>
      <name val="Times New Roman"/>
      <family val="1"/>
      <charset val="204"/>
    </font>
    <font>
      <b/>
      <sz val="16"/>
      <color theme="1"/>
      <name val="Times New Roman"/>
      <family val="1"/>
      <charset val="204"/>
    </font>
    <font>
      <sz val="14"/>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3" fillId="0" borderId="0"/>
    <xf numFmtId="165" fontId="3" fillId="0" borderId="0" applyFont="0" applyFill="0" applyBorder="0" applyAlignment="0" applyProtection="0"/>
    <xf numFmtId="0" fontId="4" fillId="0" borderId="0"/>
    <xf numFmtId="0" fontId="3" fillId="0" borderId="0"/>
    <xf numFmtId="166" fontId="4" fillId="0" borderId="0" applyFont="0" applyFill="0" applyBorder="0" applyAlignment="0" applyProtection="0"/>
    <xf numFmtId="165" fontId="3" fillId="0" borderId="0" applyFont="0" applyFill="0" applyBorder="0" applyAlignment="0" applyProtection="0"/>
  </cellStyleXfs>
  <cellXfs count="91">
    <xf numFmtId="0" fontId="0" fillId="0" borderId="0" xfId="0"/>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49" fontId="2" fillId="2" borderId="1" xfId="0" applyNumberFormat="1" applyFont="1" applyFill="1" applyBorder="1" applyAlignment="1">
      <alignment vertical="center" wrapText="1"/>
    </xf>
    <xf numFmtId="0" fontId="2" fillId="2" borderId="7" xfId="0" applyFont="1" applyFill="1" applyBorder="1" applyAlignment="1">
      <alignment vertical="center"/>
    </xf>
    <xf numFmtId="0" fontId="2" fillId="2" borderId="2" xfId="0" applyFont="1" applyFill="1" applyBorder="1" applyAlignment="1">
      <alignment vertical="center"/>
    </xf>
    <xf numFmtId="0" fontId="2" fillId="2" borderId="0" xfId="0" applyFont="1" applyFill="1" applyAlignment="1">
      <alignment horizontal="center" vertical="center"/>
    </xf>
    <xf numFmtId="0" fontId="2" fillId="2" borderId="0" xfId="0" applyFont="1" applyFill="1" applyAlignment="1">
      <alignment vertical="center"/>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center"/>
    </xf>
    <xf numFmtId="0" fontId="1" fillId="2" borderId="1" xfId="0" applyFont="1" applyFill="1" applyBorder="1" applyAlignment="1">
      <alignment vertical="center"/>
    </xf>
    <xf numFmtId="0" fontId="1" fillId="2" borderId="0" xfId="0" applyFont="1" applyFill="1" applyAlignment="1">
      <alignment vertical="center"/>
    </xf>
    <xf numFmtId="164" fontId="1" fillId="2" borderId="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xf>
    <xf numFmtId="0" fontId="2" fillId="2" borderId="1" xfId="0" applyFont="1" applyFill="1" applyBorder="1" applyAlignment="1">
      <alignment vertical="center"/>
    </xf>
    <xf numFmtId="0" fontId="1" fillId="2" borderId="6" xfId="0" applyFont="1" applyFill="1" applyBorder="1" applyAlignment="1">
      <alignment vertical="center"/>
    </xf>
    <xf numFmtId="0" fontId="2" fillId="2" borderId="6" xfId="0" applyFont="1" applyFill="1" applyBorder="1" applyAlignment="1">
      <alignment vertical="center"/>
    </xf>
    <xf numFmtId="0" fontId="1" fillId="2" borderId="3" xfId="0" applyFont="1" applyFill="1" applyBorder="1" applyAlignment="1">
      <alignment vertical="center"/>
    </xf>
    <xf numFmtId="0" fontId="2" fillId="2" borderId="3" xfId="0" applyFont="1" applyFill="1" applyBorder="1" applyAlignment="1">
      <alignment vertical="center"/>
    </xf>
    <xf numFmtId="49" fontId="2" fillId="2" borderId="1" xfId="0" applyNumberFormat="1" applyFont="1" applyFill="1" applyBorder="1" applyAlignment="1">
      <alignment vertical="center"/>
    </xf>
    <xf numFmtId="49" fontId="1" fillId="2" borderId="1" xfId="0" applyNumberFormat="1" applyFont="1" applyFill="1" applyBorder="1" applyAlignment="1">
      <alignment vertical="center" wrapText="1"/>
    </xf>
    <xf numFmtId="0" fontId="2" fillId="2" borderId="0" xfId="0" applyFont="1" applyFill="1" applyBorder="1" applyAlignment="1">
      <alignment vertical="center"/>
    </xf>
    <xf numFmtId="0" fontId="1" fillId="2" borderId="0" xfId="0" applyFont="1" applyFill="1" applyAlignment="1">
      <alignment horizontal="center" vertical="center"/>
    </xf>
    <xf numFmtId="0" fontId="2" fillId="2" borderId="0" xfId="0" applyFont="1" applyFill="1" applyBorder="1" applyAlignment="1">
      <alignment horizontal="center" vertical="center"/>
    </xf>
    <xf numFmtId="4" fontId="1" fillId="2" borderId="0" xfId="0" applyNumberFormat="1" applyFont="1" applyFill="1" applyAlignment="1">
      <alignment horizontal="center" vertical="center"/>
    </xf>
    <xf numFmtId="4" fontId="2" fillId="2" borderId="0" xfId="0" applyNumberFormat="1" applyFont="1" applyFill="1" applyAlignment="1">
      <alignment horizontal="center" vertical="center"/>
    </xf>
    <xf numFmtId="0" fontId="5"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6" fillId="2" borderId="0" xfId="0" applyFont="1" applyFill="1" applyAlignment="1">
      <alignment vertical="center"/>
    </xf>
    <xf numFmtId="4"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pplyProtection="1">
      <alignment vertical="center" wrapText="1"/>
    </xf>
    <xf numFmtId="4" fontId="1" fillId="0" borderId="1" xfId="0" applyNumberFormat="1" applyFont="1" applyFill="1" applyBorder="1" applyAlignment="1">
      <alignment horizontal="center"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2" fillId="2" borderId="1" xfId="0" applyFont="1" applyFill="1" applyBorder="1" applyAlignment="1">
      <alignment vertical="center"/>
    </xf>
    <xf numFmtId="4" fontId="1" fillId="3" borderId="1" xfId="0" applyNumberFormat="1" applyFont="1" applyFill="1" applyBorder="1" applyAlignment="1">
      <alignment horizontal="center" vertical="center" wrapText="1"/>
    </xf>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4" fontId="1" fillId="3" borderId="1" xfId="0" applyNumberFormat="1" applyFont="1" applyFill="1" applyBorder="1" applyAlignment="1">
      <alignment horizontal="center" vertical="center"/>
    </xf>
    <xf numFmtId="0" fontId="1" fillId="3" borderId="3" xfId="0" applyFont="1" applyFill="1" applyBorder="1" applyAlignment="1">
      <alignment vertical="center"/>
    </xf>
    <xf numFmtId="0" fontId="1" fillId="3" borderId="1" xfId="0" applyFont="1" applyFill="1" applyBorder="1" applyAlignment="1">
      <alignment vertical="center"/>
    </xf>
    <xf numFmtId="0" fontId="1" fillId="3" borderId="0" xfId="0" applyFont="1" applyFill="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2" fillId="2" borderId="1" xfId="0" applyFont="1" applyFill="1" applyBorder="1" applyAlignment="1">
      <alignment vertical="center"/>
    </xf>
    <xf numFmtId="0" fontId="7" fillId="0" borderId="1" xfId="0" applyFont="1" applyBorder="1" applyAlignment="1">
      <alignment horizontal="left" vertical="center" wrapText="1"/>
    </xf>
    <xf numFmtId="0" fontId="7"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4" fontId="7" fillId="4" borderId="1" xfId="0" applyNumberFormat="1" applyFont="1" applyFill="1" applyBorder="1" applyAlignment="1">
      <alignment horizontal="center" vertical="center" wrapText="1"/>
    </xf>
    <xf numFmtId="0" fontId="5"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4" fontId="5" fillId="4"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2" borderId="1" xfId="0" applyFont="1" applyFill="1" applyBorder="1" applyAlignment="1">
      <alignment horizontal="left" vertical="center" wrapText="1" indent="1"/>
    </xf>
    <xf numFmtId="0" fontId="2" fillId="2" borderId="1" xfId="0" applyFont="1" applyFill="1" applyBorder="1" applyAlignment="1">
      <alignment horizontal="left" vertical="top" wrapText="1"/>
    </xf>
    <xf numFmtId="0" fontId="2" fillId="2" borderId="1" xfId="0" applyFont="1" applyFill="1" applyBorder="1" applyAlignment="1">
      <alignment horizontal="left"/>
    </xf>
    <xf numFmtId="0" fontId="8" fillId="2" borderId="1" xfId="0" applyFont="1" applyFill="1" applyBorder="1" applyAlignment="1">
      <alignment horizontal="left" wrapText="1"/>
    </xf>
    <xf numFmtId="0" fontId="2" fillId="2" borderId="1" xfId="0" applyFont="1" applyFill="1" applyBorder="1" applyAlignment="1">
      <alignment horizontal="left" vertical="center" wrapText="1"/>
    </xf>
    <xf numFmtId="0" fontId="2" fillId="2" borderId="1" xfId="0" applyFont="1" applyFill="1" applyBorder="1" applyAlignment="1">
      <alignment vertical="center"/>
    </xf>
    <xf numFmtId="0" fontId="1" fillId="2" borderId="1" xfId="0" applyFont="1" applyFill="1" applyBorder="1" applyAlignment="1">
      <alignment horizontal="center" vertical="center" wrapText="1"/>
    </xf>
    <xf numFmtId="49" fontId="2" fillId="0" borderId="1" xfId="0" applyNumberFormat="1" applyFont="1" applyFill="1" applyBorder="1" applyAlignment="1">
      <alignment vertical="center" wrapText="1"/>
    </xf>
    <xf numFmtId="4" fontId="2"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2" fillId="2" borderId="1" xfId="0" applyFont="1" applyFill="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4" xfId="0" applyFont="1" applyFill="1" applyBorder="1" applyAlignment="1">
      <alignment vertical="center"/>
    </xf>
    <xf numFmtId="0" fontId="1" fillId="2" borderId="8" xfId="0" applyFont="1" applyFill="1" applyBorder="1" applyAlignment="1">
      <alignment vertical="center"/>
    </xf>
    <xf numFmtId="0" fontId="1" fillId="2" borderId="5" xfId="0" applyFont="1" applyFill="1" applyBorder="1" applyAlignment="1">
      <alignment vertical="center"/>
    </xf>
    <xf numFmtId="0" fontId="1" fillId="2" borderId="1" xfId="0" applyFont="1" applyFill="1" applyBorder="1" applyAlignment="1">
      <alignment vertical="center" wrapText="1"/>
    </xf>
    <xf numFmtId="0" fontId="2" fillId="2" borderId="1" xfId="0" applyFont="1" applyFill="1" applyBorder="1" applyAlignment="1">
      <alignment vertical="center"/>
    </xf>
    <xf numFmtId="0" fontId="2" fillId="2" borderId="4" xfId="0" applyFont="1" applyFill="1" applyBorder="1" applyAlignment="1">
      <alignment vertical="center"/>
    </xf>
    <xf numFmtId="0" fontId="2" fillId="2" borderId="8" xfId="0" applyFont="1" applyFill="1" applyBorder="1" applyAlignment="1">
      <alignment vertical="center"/>
    </xf>
    <xf numFmtId="0" fontId="2" fillId="2" borderId="5" xfId="0" applyFont="1" applyFill="1" applyBorder="1" applyAlignment="1">
      <alignment vertical="center"/>
    </xf>
    <xf numFmtId="0" fontId="10"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1" fillId="2" borderId="1" xfId="0" applyFont="1" applyFill="1" applyBorder="1" applyAlignment="1">
      <alignment horizontal="left" vertical="center" wrapText="1"/>
    </xf>
  </cellXfs>
  <cellStyles count="7">
    <cellStyle name="Обычный" xfId="0" builtinId="0"/>
    <cellStyle name="Обычный 2" xfId="3"/>
    <cellStyle name="Обычный 2 2" xfId="4"/>
    <cellStyle name="Обычный 3" xfId="1"/>
    <cellStyle name="Финансовый 2" xfId="5"/>
    <cellStyle name="Финансовый 2 2" xfId="6"/>
    <cellStyle name="Финансов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9"/>
  <sheetViews>
    <sheetView view="pageBreakPreview" topLeftCell="B1" zoomScaleNormal="100" zoomScaleSheetLayoutView="100" workbookViewId="0">
      <pane xSplit="3" ySplit="5" topLeftCell="E6" activePane="bottomRight" state="frozen"/>
      <selection activeCell="B1" sqref="B1"/>
      <selection pane="topRight" activeCell="E1" sqref="E1"/>
      <selection pane="bottomLeft" activeCell="B6" sqref="B6"/>
      <selection pane="bottomRight" activeCell="G20" sqref="G20"/>
    </sheetView>
  </sheetViews>
  <sheetFormatPr defaultRowHeight="11.25" x14ac:dyDescent="0.25"/>
  <cols>
    <col min="1" max="1" width="5.85546875" style="25" customWidth="1"/>
    <col min="2" max="2" width="11.140625" style="25" customWidth="1"/>
    <col min="3" max="3" width="50.42578125" style="10" customWidth="1"/>
    <col min="4" max="4" width="12.85546875" style="26" customWidth="1"/>
    <col min="5" max="5" width="13.7109375" style="26" customWidth="1"/>
    <col min="6" max="6" width="12.7109375" style="9" customWidth="1"/>
    <col min="7" max="7" width="13.85546875" style="9" customWidth="1"/>
    <col min="8" max="8" width="11.85546875" style="9" customWidth="1"/>
    <col min="9" max="9" width="10.85546875" style="27" hidden="1" customWidth="1"/>
    <col min="10" max="10" width="13.28515625" style="26" customWidth="1"/>
    <col min="11" max="11" width="13.28515625" style="9" customWidth="1"/>
    <col min="12" max="12" width="13.42578125" style="9" customWidth="1"/>
    <col min="13" max="13" width="12.28515625" style="9" customWidth="1"/>
    <col min="14" max="14" width="12.42578125" style="9" customWidth="1"/>
    <col min="15" max="15" width="12.85546875" style="26" customWidth="1"/>
    <col min="16" max="16" width="12.42578125" style="9" customWidth="1"/>
    <col min="17" max="17" width="13.28515625" style="9" customWidth="1"/>
    <col min="18" max="19" width="11.7109375" style="9" customWidth="1"/>
    <col min="20" max="20" width="6.7109375" style="26" customWidth="1"/>
    <col min="21" max="21" width="8.85546875" style="9" customWidth="1"/>
    <col min="22" max="22" width="9.140625" style="9"/>
    <col min="23" max="23" width="10.42578125" style="9" customWidth="1"/>
    <col min="24" max="24" width="11.5703125" style="9" customWidth="1"/>
    <col min="25" max="25" width="6.85546875" style="26" customWidth="1"/>
    <col min="26" max="27" width="9.140625" style="9"/>
    <col min="28" max="28" width="10" style="9" customWidth="1"/>
    <col min="29" max="29" width="12.28515625" style="10" hidden="1" customWidth="1"/>
    <col min="30" max="16384" width="9.140625" style="10"/>
  </cols>
  <sheetData>
    <row r="1" spans="1:29" ht="23.25" customHeight="1" x14ac:dyDescent="0.25">
      <c r="A1" s="7"/>
      <c r="B1" s="8"/>
      <c r="C1" s="75" t="s">
        <v>131</v>
      </c>
      <c r="D1" s="76"/>
      <c r="E1" s="76"/>
      <c r="F1" s="76"/>
      <c r="G1" s="76"/>
      <c r="H1" s="76"/>
      <c r="I1" s="76"/>
      <c r="J1" s="76"/>
      <c r="K1" s="76"/>
      <c r="L1" s="76"/>
      <c r="M1" s="76"/>
      <c r="N1" s="76"/>
      <c r="O1" s="76"/>
      <c r="P1" s="76"/>
      <c r="Q1" s="76"/>
      <c r="R1" s="76"/>
      <c r="S1" s="76"/>
      <c r="T1" s="76"/>
      <c r="U1" s="76"/>
      <c r="V1" s="76"/>
      <c r="W1" s="76"/>
      <c r="X1" s="76"/>
      <c r="Y1" s="76"/>
    </row>
    <row r="2" spans="1:29" ht="12.75" customHeight="1" x14ac:dyDescent="0.25">
      <c r="A2" s="78" t="s">
        <v>85</v>
      </c>
      <c r="B2" s="77" t="s">
        <v>6</v>
      </c>
      <c r="C2" s="74" t="s">
        <v>71</v>
      </c>
      <c r="D2" s="74" t="s">
        <v>65</v>
      </c>
      <c r="E2" s="74" t="s">
        <v>128</v>
      </c>
      <c r="F2" s="74"/>
      <c r="G2" s="74"/>
      <c r="H2" s="74"/>
      <c r="I2" s="74"/>
      <c r="J2" s="74" t="s">
        <v>83</v>
      </c>
      <c r="K2" s="74"/>
      <c r="L2" s="74"/>
      <c r="M2" s="74"/>
      <c r="N2" s="74"/>
      <c r="O2" s="74" t="s">
        <v>132</v>
      </c>
      <c r="P2" s="74"/>
      <c r="Q2" s="74"/>
      <c r="R2" s="74"/>
      <c r="S2" s="74"/>
      <c r="T2" s="74" t="s">
        <v>129</v>
      </c>
      <c r="U2" s="74"/>
      <c r="V2" s="74"/>
      <c r="W2" s="74"/>
      <c r="X2" s="74"/>
      <c r="Y2" s="74" t="s">
        <v>84</v>
      </c>
      <c r="Z2" s="74"/>
      <c r="AA2" s="74"/>
      <c r="AB2" s="74"/>
      <c r="AC2" s="74"/>
    </row>
    <row r="3" spans="1:29" ht="9" customHeight="1" x14ac:dyDescent="0.25">
      <c r="A3" s="79"/>
      <c r="B3" s="77"/>
      <c r="C3" s="74"/>
      <c r="D3" s="74"/>
      <c r="E3" s="74"/>
      <c r="F3" s="74"/>
      <c r="G3" s="74"/>
      <c r="H3" s="74"/>
      <c r="I3" s="74"/>
      <c r="J3" s="74"/>
      <c r="K3" s="74"/>
      <c r="L3" s="74"/>
      <c r="M3" s="74"/>
      <c r="N3" s="74"/>
      <c r="O3" s="74"/>
      <c r="P3" s="74"/>
      <c r="Q3" s="74"/>
      <c r="R3" s="74"/>
      <c r="S3" s="74"/>
      <c r="T3" s="74"/>
      <c r="U3" s="74"/>
      <c r="V3" s="74"/>
      <c r="W3" s="74"/>
      <c r="X3" s="74"/>
      <c r="Y3" s="74"/>
      <c r="Z3" s="74"/>
      <c r="AA3" s="74"/>
      <c r="AB3" s="74"/>
      <c r="AC3" s="74"/>
    </row>
    <row r="4" spans="1:29" ht="22.5" x14ac:dyDescent="0.25">
      <c r="A4" s="80"/>
      <c r="B4" s="77"/>
      <c r="C4" s="74"/>
      <c r="D4" s="2" t="s">
        <v>82</v>
      </c>
      <c r="E4" s="2" t="s">
        <v>0</v>
      </c>
      <c r="F4" s="12" t="s">
        <v>1</v>
      </c>
      <c r="G4" s="12" t="s">
        <v>4</v>
      </c>
      <c r="H4" s="12" t="s">
        <v>3</v>
      </c>
      <c r="I4" s="12" t="s">
        <v>2</v>
      </c>
      <c r="J4" s="2" t="s">
        <v>0</v>
      </c>
      <c r="K4" s="12" t="s">
        <v>1</v>
      </c>
      <c r="L4" s="12" t="s">
        <v>4</v>
      </c>
      <c r="M4" s="12" t="s">
        <v>3</v>
      </c>
      <c r="N4" s="12" t="s">
        <v>2</v>
      </c>
      <c r="O4" s="2" t="s">
        <v>0</v>
      </c>
      <c r="P4" s="12" t="s">
        <v>1</v>
      </c>
      <c r="Q4" s="12" t="s">
        <v>4</v>
      </c>
      <c r="R4" s="12" t="s">
        <v>3</v>
      </c>
      <c r="S4" s="12" t="s">
        <v>2</v>
      </c>
      <c r="T4" s="2" t="s">
        <v>0</v>
      </c>
      <c r="U4" s="12" t="s">
        <v>1</v>
      </c>
      <c r="V4" s="12" t="s">
        <v>4</v>
      </c>
      <c r="W4" s="12" t="s">
        <v>3</v>
      </c>
      <c r="X4" s="12" t="s">
        <v>2</v>
      </c>
      <c r="Y4" s="2" t="s">
        <v>0</v>
      </c>
      <c r="Z4" s="12" t="s">
        <v>1</v>
      </c>
      <c r="AA4" s="12" t="s">
        <v>4</v>
      </c>
      <c r="AB4" s="12" t="s">
        <v>3</v>
      </c>
      <c r="AC4" s="12" t="s">
        <v>2</v>
      </c>
    </row>
    <row r="5" spans="1:29" s="9" customFormat="1" ht="13.5" customHeight="1" x14ac:dyDescent="0.25">
      <c r="A5" s="11">
        <v>1</v>
      </c>
      <c r="B5" s="12">
        <v>1</v>
      </c>
      <c r="C5" s="12">
        <v>2</v>
      </c>
      <c r="D5" s="2">
        <v>3</v>
      </c>
      <c r="E5" s="12">
        <v>4</v>
      </c>
      <c r="F5" s="12">
        <v>5</v>
      </c>
      <c r="G5" s="12">
        <v>7</v>
      </c>
      <c r="H5" s="12">
        <v>8</v>
      </c>
      <c r="I5" s="12">
        <v>9</v>
      </c>
      <c r="J5" s="12">
        <v>9</v>
      </c>
      <c r="K5" s="12">
        <v>10</v>
      </c>
      <c r="L5" s="12">
        <v>11</v>
      </c>
      <c r="M5" s="12">
        <v>12</v>
      </c>
      <c r="N5" s="12">
        <v>13</v>
      </c>
      <c r="O5" s="37">
        <v>14</v>
      </c>
      <c r="P5" s="37">
        <v>15</v>
      </c>
      <c r="Q5" s="37">
        <v>16</v>
      </c>
      <c r="R5" s="37">
        <v>17</v>
      </c>
      <c r="S5" s="37">
        <v>18</v>
      </c>
      <c r="T5" s="37">
        <v>19</v>
      </c>
      <c r="U5" s="37">
        <v>20</v>
      </c>
      <c r="V5" s="37">
        <v>21</v>
      </c>
      <c r="W5" s="37">
        <v>22</v>
      </c>
      <c r="X5" s="37">
        <v>23</v>
      </c>
      <c r="Y5" s="37">
        <v>24</v>
      </c>
      <c r="Z5" s="37">
        <v>25</v>
      </c>
      <c r="AA5" s="37">
        <v>26</v>
      </c>
      <c r="AB5" s="37">
        <v>27</v>
      </c>
      <c r="AC5" s="37">
        <v>29</v>
      </c>
    </row>
    <row r="6" spans="1:29" s="15" customFormat="1" ht="23.25" customHeight="1" x14ac:dyDescent="0.25">
      <c r="A6" s="83"/>
      <c r="B6" s="82"/>
      <c r="C6" s="81" t="s">
        <v>69</v>
      </c>
      <c r="D6" s="2" t="s">
        <v>68</v>
      </c>
      <c r="E6" s="4">
        <f>E7+E8</f>
        <v>4431084092.2400007</v>
      </c>
      <c r="F6" s="4">
        <f t="shared" ref="F6:S6" si="0">F7+F8</f>
        <v>926723745.88</v>
      </c>
      <c r="G6" s="4">
        <f t="shared" si="0"/>
        <v>3397290111.1900001</v>
      </c>
      <c r="H6" s="4">
        <f t="shared" si="0"/>
        <v>107070235.17</v>
      </c>
      <c r="I6" s="4">
        <f t="shared" si="0"/>
        <v>0</v>
      </c>
      <c r="J6" s="4">
        <f t="shared" ref="J6:J58" si="1">K6+L6+M6+N6</f>
        <v>6535601721</v>
      </c>
      <c r="K6" s="4">
        <f t="shared" si="0"/>
        <v>1267972623</v>
      </c>
      <c r="L6" s="4">
        <f t="shared" si="0"/>
        <v>4921823898</v>
      </c>
      <c r="M6" s="4">
        <f t="shared" si="0"/>
        <v>146634200</v>
      </c>
      <c r="N6" s="4">
        <f t="shared" si="0"/>
        <v>199171000</v>
      </c>
      <c r="O6" s="4">
        <f t="shared" si="0"/>
        <v>3448151953.5300002</v>
      </c>
      <c r="P6" s="4">
        <f t="shared" si="0"/>
        <v>648696092.34000003</v>
      </c>
      <c r="Q6" s="4">
        <f t="shared" si="0"/>
        <v>2718963943.3699999</v>
      </c>
      <c r="R6" s="4">
        <f t="shared" si="0"/>
        <v>80491917.819999993</v>
      </c>
      <c r="S6" s="4">
        <f t="shared" si="0"/>
        <v>0</v>
      </c>
      <c r="T6" s="13">
        <f t="shared" ref="T6:W8" si="2">O6/E6*100</f>
        <v>77.817344057374697</v>
      </c>
      <c r="U6" s="13">
        <f t="shared" si="2"/>
        <v>69.998863763225359</v>
      </c>
      <c r="V6" s="13">
        <f t="shared" si="2"/>
        <v>80.033316389856481</v>
      </c>
      <c r="W6" s="13">
        <f t="shared" si="2"/>
        <v>75.176745145090536</v>
      </c>
      <c r="X6" s="13"/>
      <c r="Y6" s="13">
        <f t="shared" ref="Y6:Y57" si="3">O6/J6*100</f>
        <v>52.759517803089217</v>
      </c>
      <c r="Z6" s="13">
        <f t="shared" ref="Z6:Z57" si="4">P6/K6*100</f>
        <v>51.160102400728256</v>
      </c>
      <c r="AA6" s="13">
        <f t="shared" ref="AA6:AA57" si="5">Q6/L6*100</f>
        <v>55.243015591737453</v>
      </c>
      <c r="AB6" s="13">
        <f t="shared" ref="AB6:AB57" si="6">R6/M6*100</f>
        <v>54.893004374150088</v>
      </c>
      <c r="AC6" s="14"/>
    </row>
    <row r="7" spans="1:29" s="15" customFormat="1" ht="15.75" customHeight="1" x14ac:dyDescent="0.25">
      <c r="A7" s="84"/>
      <c r="B7" s="82"/>
      <c r="C7" s="81"/>
      <c r="D7" s="2" t="s">
        <v>66</v>
      </c>
      <c r="E7" s="4">
        <f>E11+E17+E34+E36+E38+E41+E47+E51+E57</f>
        <v>4236406195.9500003</v>
      </c>
      <c r="F7" s="39">
        <f>F11+F17+F34+F36+F38+F41+F47+F51+F57</f>
        <v>827866649.59000003</v>
      </c>
      <c r="G7" s="39">
        <f>G11+G17+G34+G36+G38+G41+G47+G51+G57</f>
        <v>3301469311.1900001</v>
      </c>
      <c r="H7" s="39">
        <f>H11+H17+H34+H36+H38+H41+H47+H51+H57</f>
        <v>107070235.17</v>
      </c>
      <c r="I7" s="39">
        <f>I11+I17+I34+I36+I38+I41+I47+I51+I57</f>
        <v>0</v>
      </c>
      <c r="J7" s="39">
        <f t="shared" si="1"/>
        <v>6210575463</v>
      </c>
      <c r="K7" s="39">
        <f t="shared" ref="K7:S7" si="7">K11+K17+K34+K36+K38+K41+K47+K51+K57</f>
        <v>1133249765</v>
      </c>
      <c r="L7" s="39">
        <f t="shared" si="7"/>
        <v>4731520498</v>
      </c>
      <c r="M7" s="39">
        <f t="shared" si="7"/>
        <v>146634200</v>
      </c>
      <c r="N7" s="39">
        <f t="shared" si="7"/>
        <v>199171000</v>
      </c>
      <c r="O7" s="39">
        <f t="shared" si="7"/>
        <v>3424799489.8600001</v>
      </c>
      <c r="P7" s="39">
        <f t="shared" si="7"/>
        <v>625343628.67000008</v>
      </c>
      <c r="Q7" s="39">
        <f t="shared" si="7"/>
        <v>2718963943.3699999</v>
      </c>
      <c r="R7" s="39">
        <f t="shared" si="7"/>
        <v>80491917.819999993</v>
      </c>
      <c r="S7" s="4">
        <f t="shared" si="7"/>
        <v>0</v>
      </c>
      <c r="T7" s="13">
        <f t="shared" si="2"/>
        <v>80.842094252767936</v>
      </c>
      <c r="U7" s="13">
        <f t="shared" si="2"/>
        <v>75.536758121576796</v>
      </c>
      <c r="V7" s="13">
        <f t="shared" si="2"/>
        <v>82.356178025170294</v>
      </c>
      <c r="W7" s="13">
        <f t="shared" si="2"/>
        <v>75.176745145090536</v>
      </c>
      <c r="X7" s="13"/>
      <c r="Y7" s="13">
        <f t="shared" si="3"/>
        <v>55.14464014266499</v>
      </c>
      <c r="Z7" s="13">
        <f t="shared" si="4"/>
        <v>55.181447901734181</v>
      </c>
      <c r="AA7" s="13">
        <f t="shared" si="5"/>
        <v>57.464908891746283</v>
      </c>
      <c r="AB7" s="13">
        <f t="shared" si="6"/>
        <v>54.893004374150088</v>
      </c>
      <c r="AC7" s="14"/>
    </row>
    <row r="8" spans="1:29" s="15" customFormat="1" ht="15.75" customHeight="1" x14ac:dyDescent="0.25">
      <c r="A8" s="84"/>
      <c r="B8" s="82"/>
      <c r="C8" s="81"/>
      <c r="D8" s="2" t="s">
        <v>67</v>
      </c>
      <c r="E8" s="4">
        <f t="shared" ref="E8:N8" si="8">E13+E43</f>
        <v>194677896.28999999</v>
      </c>
      <c r="F8" s="39">
        <f t="shared" si="8"/>
        <v>98857096.289999992</v>
      </c>
      <c r="G8" s="39">
        <f t="shared" si="8"/>
        <v>95820800</v>
      </c>
      <c r="H8" s="39">
        <f t="shared" si="8"/>
        <v>0</v>
      </c>
      <c r="I8" s="39">
        <f t="shared" si="8"/>
        <v>0</v>
      </c>
      <c r="J8" s="39">
        <f t="shared" si="8"/>
        <v>325026258</v>
      </c>
      <c r="K8" s="39">
        <f t="shared" si="8"/>
        <v>134722858</v>
      </c>
      <c r="L8" s="39">
        <f t="shared" si="8"/>
        <v>190303400</v>
      </c>
      <c r="M8" s="39">
        <f t="shared" si="8"/>
        <v>0</v>
      </c>
      <c r="N8" s="39">
        <f t="shared" si="8"/>
        <v>0</v>
      </c>
      <c r="O8" s="39">
        <f>O13+O43</f>
        <v>23352463.670000002</v>
      </c>
      <c r="P8" s="39">
        <f t="shared" ref="P8:R8" si="9">P13+P43</f>
        <v>23352463.670000002</v>
      </c>
      <c r="Q8" s="39">
        <f t="shared" si="9"/>
        <v>0</v>
      </c>
      <c r="R8" s="39">
        <f t="shared" si="9"/>
        <v>0</v>
      </c>
      <c r="S8" s="4">
        <f t="shared" ref="S8" si="10">S13</f>
        <v>0</v>
      </c>
      <c r="T8" s="13">
        <f t="shared" si="2"/>
        <v>11.99543662379279</v>
      </c>
      <c r="U8" s="13">
        <f t="shared" si="2"/>
        <v>23.622445475734903</v>
      </c>
      <c r="V8" s="13">
        <f t="shared" si="2"/>
        <v>0</v>
      </c>
      <c r="W8" s="13" t="e">
        <f t="shared" si="2"/>
        <v>#DIV/0!</v>
      </c>
      <c r="X8" s="13"/>
      <c r="Y8" s="13">
        <f t="shared" si="3"/>
        <v>7.1847929498668393</v>
      </c>
      <c r="Z8" s="13">
        <f t="shared" si="4"/>
        <v>17.333705665596852</v>
      </c>
      <c r="AA8" s="13">
        <f t="shared" si="5"/>
        <v>0</v>
      </c>
      <c r="AB8" s="13" t="e">
        <f t="shared" si="6"/>
        <v>#DIV/0!</v>
      </c>
      <c r="AC8" s="14"/>
    </row>
    <row r="9" spans="1:29" ht="19.5" hidden="1" customHeight="1" x14ac:dyDescent="0.25">
      <c r="A9" s="85"/>
      <c r="B9" s="82"/>
      <c r="C9" s="5" t="s">
        <v>70</v>
      </c>
      <c r="D9" s="2" t="s">
        <v>66</v>
      </c>
      <c r="E9" s="16">
        <v>0</v>
      </c>
      <c r="F9" s="71">
        <v>0</v>
      </c>
      <c r="G9" s="71">
        <v>0</v>
      </c>
      <c r="H9" s="71">
        <v>0</v>
      </c>
      <c r="I9" s="71">
        <v>0</v>
      </c>
      <c r="J9" s="70">
        <f t="shared" si="1"/>
        <v>0</v>
      </c>
      <c r="K9" s="39">
        <v>0</v>
      </c>
      <c r="L9" s="39">
        <v>0</v>
      </c>
      <c r="M9" s="39">
        <v>0</v>
      </c>
      <c r="N9" s="39">
        <v>0</v>
      </c>
      <c r="O9" s="39">
        <v>0</v>
      </c>
      <c r="P9" s="39">
        <v>0</v>
      </c>
      <c r="Q9" s="39">
        <v>0</v>
      </c>
      <c r="R9" s="39">
        <v>0</v>
      </c>
      <c r="S9" s="16">
        <v>0</v>
      </c>
      <c r="T9" s="13" t="e">
        <f t="shared" ref="T9:T58" si="11">O9/E9*100</f>
        <v>#DIV/0!</v>
      </c>
      <c r="U9" s="17"/>
      <c r="V9" s="17"/>
      <c r="W9" s="17"/>
      <c r="X9" s="17"/>
      <c r="Y9" s="13" t="e">
        <f t="shared" si="3"/>
        <v>#DIV/0!</v>
      </c>
      <c r="Z9" s="13" t="e">
        <f t="shared" si="4"/>
        <v>#DIV/0!</v>
      </c>
      <c r="AA9" s="13" t="e">
        <f t="shared" si="5"/>
        <v>#DIV/0!</v>
      </c>
      <c r="AB9" s="13" t="e">
        <f t="shared" si="6"/>
        <v>#DIV/0!</v>
      </c>
      <c r="AC9" s="18"/>
    </row>
    <row r="10" spans="1:29" s="15" customFormat="1" ht="23.25" customHeight="1" x14ac:dyDescent="0.25">
      <c r="A10" s="19">
        <v>1</v>
      </c>
      <c r="B10" s="14"/>
      <c r="C10" s="1" t="s">
        <v>64</v>
      </c>
      <c r="D10" s="2"/>
      <c r="E10" s="4">
        <f>E11+E13+E17+E34+E36+E38+E41+E43</f>
        <v>4278814674.2400002</v>
      </c>
      <c r="F10" s="39">
        <f t="shared" ref="F10:N10" si="12">F11+F13+F17+F34+F36+F38+F41+F43</f>
        <v>812749788.88</v>
      </c>
      <c r="G10" s="39">
        <f t="shared" si="12"/>
        <v>3358994650.1900001</v>
      </c>
      <c r="H10" s="39">
        <f t="shared" si="12"/>
        <v>107070235.17</v>
      </c>
      <c r="I10" s="39">
        <f t="shared" si="12"/>
        <v>0</v>
      </c>
      <c r="J10" s="39">
        <f t="shared" si="12"/>
        <v>6325896743</v>
      </c>
      <c r="K10" s="39">
        <f t="shared" si="12"/>
        <v>1106246143</v>
      </c>
      <c r="L10" s="39">
        <f t="shared" si="12"/>
        <v>4873845400</v>
      </c>
      <c r="M10" s="39">
        <f t="shared" si="12"/>
        <v>146634200</v>
      </c>
      <c r="N10" s="39">
        <f t="shared" si="12"/>
        <v>199171000</v>
      </c>
      <c r="O10" s="39">
        <f>O11+O13+O17+O34+O36+O38+O41+O43</f>
        <v>3314735149.6500006</v>
      </c>
      <c r="P10" s="39">
        <f t="shared" ref="P10:R10" si="13">P11+P13+P17+P34+P36+P38+P41+P43</f>
        <v>546055705.46000004</v>
      </c>
      <c r="Q10" s="39">
        <f t="shared" si="13"/>
        <v>2688187526.3699999</v>
      </c>
      <c r="R10" s="39">
        <f t="shared" si="13"/>
        <v>80491917.819999993</v>
      </c>
      <c r="S10" s="4">
        <f t="shared" ref="S10" si="14">S11+S13+S17+S34+S36+S38+S41</f>
        <v>0</v>
      </c>
      <c r="T10" s="13">
        <f t="shared" si="11"/>
        <v>77.468537480856455</v>
      </c>
      <c r="U10" s="13">
        <f t="shared" ref="U10:U58" si="15">P10/F10*100</f>
        <v>67.186200837097161</v>
      </c>
      <c r="V10" s="13">
        <f t="shared" ref="V10:V58" si="16">Q10/G10*100</f>
        <v>80.029526876976234</v>
      </c>
      <c r="W10" s="13">
        <f t="shared" ref="W10:W57" si="17">R10/H10*100</f>
        <v>75.176745145090536</v>
      </c>
      <c r="X10" s="13"/>
      <c r="Y10" s="13">
        <f t="shared" si="3"/>
        <v>52.399450770643107</v>
      </c>
      <c r="Z10" s="13">
        <f t="shared" si="4"/>
        <v>49.361139825461073</v>
      </c>
      <c r="AA10" s="13">
        <f t="shared" si="5"/>
        <v>55.155371287936219</v>
      </c>
      <c r="AB10" s="13">
        <f t="shared" si="6"/>
        <v>54.893004374150088</v>
      </c>
      <c r="AC10" s="14"/>
    </row>
    <row r="11" spans="1:29" ht="21" x14ac:dyDescent="0.25">
      <c r="A11" s="19" t="s">
        <v>86</v>
      </c>
      <c r="B11" s="43"/>
      <c r="C11" s="42" t="s">
        <v>5</v>
      </c>
      <c r="D11" s="41" t="s">
        <v>66</v>
      </c>
      <c r="E11" s="4">
        <f>F11+G11+H11</f>
        <v>3553344</v>
      </c>
      <c r="F11" s="39">
        <f t="shared" ref="F11:S11" si="18">F12</f>
        <v>36396</v>
      </c>
      <c r="G11" s="39">
        <f t="shared" si="18"/>
        <v>2144095</v>
      </c>
      <c r="H11" s="39">
        <f t="shared" si="18"/>
        <v>1372853</v>
      </c>
      <c r="I11" s="39">
        <f t="shared" si="18"/>
        <v>0</v>
      </c>
      <c r="J11" s="39">
        <f t="shared" si="1"/>
        <v>4125152</v>
      </c>
      <c r="K11" s="39">
        <f t="shared" si="18"/>
        <v>41252</v>
      </c>
      <c r="L11" s="39">
        <f t="shared" si="18"/>
        <v>2491200</v>
      </c>
      <c r="M11" s="39">
        <f t="shared" si="18"/>
        <v>1592700</v>
      </c>
      <c r="N11" s="39">
        <f t="shared" si="18"/>
        <v>0</v>
      </c>
      <c r="O11" s="39">
        <f t="shared" ref="O11:O17" si="19">P11+Q11+R11+S11</f>
        <v>2903045.88</v>
      </c>
      <c r="P11" s="39">
        <f t="shared" si="18"/>
        <v>29030.67</v>
      </c>
      <c r="Q11" s="39">
        <f t="shared" si="18"/>
        <v>1753149.5</v>
      </c>
      <c r="R11" s="39">
        <f t="shared" si="18"/>
        <v>1120865.71</v>
      </c>
      <c r="S11" s="4">
        <f t="shared" si="18"/>
        <v>0</v>
      </c>
      <c r="T11" s="13">
        <f t="shared" si="11"/>
        <v>81.698982141892245</v>
      </c>
      <c r="U11" s="13">
        <f t="shared" si="15"/>
        <v>79.763353115727</v>
      </c>
      <c r="V11" s="13">
        <f t="shared" si="16"/>
        <v>81.766409604052058</v>
      </c>
      <c r="W11" s="13">
        <f t="shared" si="17"/>
        <v>81.644991124322857</v>
      </c>
      <c r="X11" s="13" t="e">
        <f>S11/I11*100</f>
        <v>#DIV/0!</v>
      </c>
      <c r="Y11" s="13">
        <f t="shared" si="3"/>
        <v>70.374276632715592</v>
      </c>
      <c r="Z11" s="13">
        <f t="shared" si="4"/>
        <v>70.373969746921361</v>
      </c>
      <c r="AA11" s="13">
        <f t="shared" si="5"/>
        <v>70.373695407835584</v>
      </c>
      <c r="AB11" s="13">
        <f t="shared" si="6"/>
        <v>70.375193696239094</v>
      </c>
      <c r="AC11" s="43"/>
    </row>
    <row r="12" spans="1:29" ht="59.25" customHeight="1" x14ac:dyDescent="0.25">
      <c r="A12" s="19"/>
      <c r="B12" s="5" t="s">
        <v>21</v>
      </c>
      <c r="C12" s="5" t="s">
        <v>79</v>
      </c>
      <c r="D12" s="51"/>
      <c r="E12" s="3">
        <f>F12+G12+H12</f>
        <v>3553344</v>
      </c>
      <c r="F12" s="70">
        <v>36396</v>
      </c>
      <c r="G12" s="70">
        <v>2144095</v>
      </c>
      <c r="H12" s="70">
        <v>1372853</v>
      </c>
      <c r="I12" s="70">
        <v>0</v>
      </c>
      <c r="J12" s="70">
        <f t="shared" si="1"/>
        <v>4125152</v>
      </c>
      <c r="K12" s="70">
        <v>41252</v>
      </c>
      <c r="L12" s="70">
        <v>2491200</v>
      </c>
      <c r="M12" s="70">
        <v>1592700</v>
      </c>
      <c r="N12" s="70">
        <v>0</v>
      </c>
      <c r="O12" s="70">
        <f t="shared" si="19"/>
        <v>2903045.88</v>
      </c>
      <c r="P12" s="70">
        <v>29030.67</v>
      </c>
      <c r="Q12" s="70">
        <v>1753149.5</v>
      </c>
      <c r="R12" s="70">
        <v>1120865.71</v>
      </c>
      <c r="S12" s="3">
        <v>0</v>
      </c>
      <c r="T12" s="17">
        <f>O12/E12*100</f>
        <v>81.698982141892245</v>
      </c>
      <c r="U12" s="17">
        <f>P12/F12*100</f>
        <v>79.763353115727</v>
      </c>
      <c r="V12" s="17">
        <f>Q12/G12*100</f>
        <v>81.766409604052058</v>
      </c>
      <c r="W12" s="17">
        <f t="shared" si="17"/>
        <v>81.644991124322857</v>
      </c>
      <c r="X12" s="17" t="e">
        <f>S12/I12*100</f>
        <v>#DIV/0!</v>
      </c>
      <c r="Y12" s="17">
        <f t="shared" si="3"/>
        <v>70.374276632715592</v>
      </c>
      <c r="Z12" s="17">
        <f t="shared" si="4"/>
        <v>70.373969746921361</v>
      </c>
      <c r="AA12" s="17">
        <f t="shared" si="5"/>
        <v>70.373695407835584</v>
      </c>
      <c r="AB12" s="17">
        <f t="shared" si="6"/>
        <v>70.375193696239094</v>
      </c>
      <c r="AC12" s="53"/>
    </row>
    <row r="13" spans="1:29" ht="36.75" customHeight="1" x14ac:dyDescent="0.25">
      <c r="A13" s="19" t="s">
        <v>87</v>
      </c>
      <c r="B13" s="53"/>
      <c r="C13" s="52" t="s">
        <v>76</v>
      </c>
      <c r="D13" s="51" t="s">
        <v>67</v>
      </c>
      <c r="E13" s="4">
        <f>F13+G13+H13+I13</f>
        <v>170454618</v>
      </c>
      <c r="F13" s="39">
        <f>F14+F15+F16</f>
        <v>74633818</v>
      </c>
      <c r="G13" s="39">
        <f>G14+G15+G16</f>
        <v>95820800</v>
      </c>
      <c r="H13" s="39">
        <f t="shared" ref="H13:N13" si="20">H14+H15</f>
        <v>0</v>
      </c>
      <c r="I13" s="39">
        <f t="shared" si="20"/>
        <v>0</v>
      </c>
      <c r="J13" s="39">
        <f>J14+J15+J16</f>
        <v>294808241</v>
      </c>
      <c r="K13" s="39">
        <f>K14+K15+K16</f>
        <v>104504841</v>
      </c>
      <c r="L13" s="39">
        <f>L14+L15+L16</f>
        <v>190303400</v>
      </c>
      <c r="M13" s="39">
        <f t="shared" si="20"/>
        <v>0</v>
      </c>
      <c r="N13" s="39">
        <f t="shared" si="20"/>
        <v>0</v>
      </c>
      <c r="O13" s="4">
        <f t="shared" si="19"/>
        <v>597956</v>
      </c>
      <c r="P13" s="39">
        <f>P14+P15+P16</f>
        <v>597956</v>
      </c>
      <c r="Q13" s="39">
        <f t="shared" ref="Q13:S13" si="21">Q14+Q15+Q16</f>
        <v>0</v>
      </c>
      <c r="R13" s="39">
        <f t="shared" si="21"/>
        <v>0</v>
      </c>
      <c r="S13" s="4">
        <f t="shared" si="21"/>
        <v>0</v>
      </c>
      <c r="T13" s="13">
        <f t="shared" si="11"/>
        <v>0.3508007040325537</v>
      </c>
      <c r="U13" s="13">
        <f t="shared" si="15"/>
        <v>0.80118640051350454</v>
      </c>
      <c r="V13" s="13">
        <f t="shared" si="16"/>
        <v>0</v>
      </c>
      <c r="W13" s="13" t="e">
        <f t="shared" si="17"/>
        <v>#DIV/0!</v>
      </c>
      <c r="X13" s="13"/>
      <c r="Y13" s="13">
        <f t="shared" si="3"/>
        <v>0.20282879405667631</v>
      </c>
      <c r="Z13" s="13">
        <f t="shared" si="4"/>
        <v>0.57218019211186588</v>
      </c>
      <c r="AA13" s="13">
        <f t="shared" si="5"/>
        <v>0</v>
      </c>
      <c r="AB13" s="13" t="e">
        <f t="shared" si="6"/>
        <v>#DIV/0!</v>
      </c>
      <c r="AC13" s="53"/>
    </row>
    <row r="14" spans="1:29" ht="22.5" x14ac:dyDescent="0.25">
      <c r="A14" s="20"/>
      <c r="B14" s="5" t="s">
        <v>26</v>
      </c>
      <c r="C14" s="5" t="s">
        <v>80</v>
      </c>
      <c r="D14" s="73"/>
      <c r="E14" s="3">
        <f>F14+G14+H14+I14</f>
        <v>95820800</v>
      </c>
      <c r="F14" s="3">
        <v>0</v>
      </c>
      <c r="G14" s="3">
        <v>95820800</v>
      </c>
      <c r="H14" s="3">
        <v>0</v>
      </c>
      <c r="I14" s="3">
        <v>0</v>
      </c>
      <c r="J14" s="3">
        <f t="shared" si="1"/>
        <v>190303400</v>
      </c>
      <c r="K14" s="3">
        <v>0</v>
      </c>
      <c r="L14" s="3">
        <v>190303400</v>
      </c>
      <c r="M14" s="3">
        <v>0</v>
      </c>
      <c r="N14" s="3">
        <v>0</v>
      </c>
      <c r="O14" s="3">
        <f t="shared" si="19"/>
        <v>0</v>
      </c>
      <c r="P14" s="3">
        <v>0</v>
      </c>
      <c r="Q14" s="3">
        <v>0</v>
      </c>
      <c r="R14" s="3">
        <v>0</v>
      </c>
      <c r="S14" s="3">
        <v>0</v>
      </c>
      <c r="T14" s="17">
        <f t="shared" si="11"/>
        <v>0</v>
      </c>
      <c r="U14" s="17" t="e">
        <f t="shared" si="15"/>
        <v>#DIV/0!</v>
      </c>
      <c r="V14" s="17">
        <f t="shared" si="16"/>
        <v>0</v>
      </c>
      <c r="W14" s="17" t="e">
        <f t="shared" si="17"/>
        <v>#DIV/0!</v>
      </c>
      <c r="X14" s="17"/>
      <c r="Y14" s="17">
        <f t="shared" si="3"/>
        <v>0</v>
      </c>
      <c r="Z14" s="17" t="e">
        <f t="shared" si="4"/>
        <v>#DIV/0!</v>
      </c>
      <c r="AA14" s="17">
        <f t="shared" si="5"/>
        <v>0</v>
      </c>
      <c r="AB14" s="17" t="e">
        <f t="shared" si="6"/>
        <v>#DIV/0!</v>
      </c>
      <c r="AC14" s="72"/>
    </row>
    <row r="15" spans="1:29" ht="22.5" x14ac:dyDescent="0.25">
      <c r="A15" s="20"/>
      <c r="B15" s="5" t="s">
        <v>27</v>
      </c>
      <c r="C15" s="5" t="s">
        <v>81</v>
      </c>
      <c r="D15" s="73"/>
      <c r="E15" s="3">
        <f>F15+G15+H15+I15</f>
        <v>11689189</v>
      </c>
      <c r="F15" s="3">
        <v>11689189</v>
      </c>
      <c r="G15" s="3">
        <v>0</v>
      </c>
      <c r="H15" s="3">
        <v>0</v>
      </c>
      <c r="I15" s="3">
        <v>0</v>
      </c>
      <c r="J15" s="3">
        <f t="shared" si="1"/>
        <v>21144900</v>
      </c>
      <c r="K15" s="3">
        <v>21144900</v>
      </c>
      <c r="L15" s="3">
        <v>0</v>
      </c>
      <c r="M15" s="3">
        <v>0</v>
      </c>
      <c r="N15" s="3">
        <v>0</v>
      </c>
      <c r="O15" s="3">
        <f t="shared" si="19"/>
        <v>0</v>
      </c>
      <c r="P15" s="3">
        <v>0</v>
      </c>
      <c r="Q15" s="3">
        <v>0</v>
      </c>
      <c r="R15" s="3">
        <v>0</v>
      </c>
      <c r="S15" s="3">
        <v>0</v>
      </c>
      <c r="T15" s="17">
        <f t="shared" si="11"/>
        <v>0</v>
      </c>
      <c r="U15" s="17">
        <f t="shared" si="15"/>
        <v>0</v>
      </c>
      <c r="V15" s="17" t="e">
        <f t="shared" si="16"/>
        <v>#DIV/0!</v>
      </c>
      <c r="W15" s="17" t="e">
        <f t="shared" si="17"/>
        <v>#DIV/0!</v>
      </c>
      <c r="X15" s="17"/>
      <c r="Y15" s="17">
        <f t="shared" si="3"/>
        <v>0</v>
      </c>
      <c r="Z15" s="17">
        <f t="shared" si="4"/>
        <v>0</v>
      </c>
      <c r="AA15" s="17" t="e">
        <f t="shared" si="5"/>
        <v>#DIV/0!</v>
      </c>
      <c r="AB15" s="17" t="e">
        <f t="shared" si="6"/>
        <v>#DIV/0!</v>
      </c>
      <c r="AC15" s="72"/>
    </row>
    <row r="16" spans="1:29" ht="22.5" x14ac:dyDescent="0.25">
      <c r="A16" s="20"/>
      <c r="B16" s="5" t="s">
        <v>126</v>
      </c>
      <c r="C16" s="66" t="s">
        <v>117</v>
      </c>
      <c r="D16" s="73"/>
      <c r="E16" s="3">
        <f>F16+G16+H16+I16</f>
        <v>62944629</v>
      </c>
      <c r="F16" s="3">
        <v>62944629</v>
      </c>
      <c r="G16" s="3">
        <v>0</v>
      </c>
      <c r="H16" s="3">
        <v>0</v>
      </c>
      <c r="I16" s="3"/>
      <c r="J16" s="3">
        <f t="shared" si="1"/>
        <v>83359941</v>
      </c>
      <c r="K16" s="3">
        <v>83359941</v>
      </c>
      <c r="L16" s="3">
        <v>0</v>
      </c>
      <c r="M16" s="3">
        <v>0</v>
      </c>
      <c r="N16" s="3">
        <v>0</v>
      </c>
      <c r="O16" s="3">
        <f t="shared" si="19"/>
        <v>597956</v>
      </c>
      <c r="P16" s="3">
        <v>597956</v>
      </c>
      <c r="Q16" s="3">
        <v>0</v>
      </c>
      <c r="R16" s="3">
        <v>0</v>
      </c>
      <c r="S16" s="3">
        <v>0</v>
      </c>
      <c r="T16" s="17">
        <f t="shared" si="11"/>
        <v>0.94997144236087239</v>
      </c>
      <c r="U16" s="17">
        <f t="shared" si="15"/>
        <v>0.94997144236087239</v>
      </c>
      <c r="V16" s="17" t="e">
        <f t="shared" si="16"/>
        <v>#DIV/0!</v>
      </c>
      <c r="W16" s="17" t="e">
        <f t="shared" si="17"/>
        <v>#DIV/0!</v>
      </c>
      <c r="X16" s="17"/>
      <c r="Y16" s="17">
        <f t="shared" si="3"/>
        <v>0.71731816604812615</v>
      </c>
      <c r="Z16" s="17">
        <f t="shared" si="4"/>
        <v>0.71731816604812615</v>
      </c>
      <c r="AA16" s="17" t="e">
        <f t="shared" si="5"/>
        <v>#DIV/0!</v>
      </c>
      <c r="AB16" s="17" t="e">
        <f t="shared" si="6"/>
        <v>#DIV/0!</v>
      </c>
      <c r="AC16" s="72"/>
    </row>
    <row r="17" spans="1:29" ht="37.5" customHeight="1" x14ac:dyDescent="0.25">
      <c r="A17" s="21" t="s">
        <v>88</v>
      </c>
      <c r="B17" s="6" t="s">
        <v>122</v>
      </c>
      <c r="C17" s="52" t="s">
        <v>75</v>
      </c>
      <c r="D17" s="51" t="s">
        <v>66</v>
      </c>
      <c r="E17" s="4">
        <f>F17+G17+H17</f>
        <v>4045823547.8200002</v>
      </c>
      <c r="F17" s="39">
        <f>F18+F19+F21+F22+F23+F24+F25+F26+F27+F28+F29+F30+F31+F32+F33+F20</f>
        <v>682896125.46000004</v>
      </c>
      <c r="G17" s="39">
        <f t="shared" ref="G17:I17" si="22">G18+G19+G21+G22+G23+G24+G25+G26+G27+G28+G29+G30+G31+G32+G33+G20</f>
        <v>3257230040.1900001</v>
      </c>
      <c r="H17" s="39">
        <f>H18+H19+H21+H22+H23+H24+H25+H26+H27+H28+H29+H30+H31+H32+H33+H20</f>
        <v>105697382.17</v>
      </c>
      <c r="I17" s="39">
        <f t="shared" si="22"/>
        <v>0</v>
      </c>
      <c r="J17" s="39">
        <f t="shared" si="1"/>
        <v>5950041383</v>
      </c>
      <c r="K17" s="39">
        <f t="shared" ref="K17:N17" si="23">K18+K19+K21+K22+K23+K24+K25+K26+K27+K28+K29+K30+K31+K32+K33+K20</f>
        <v>928681383</v>
      </c>
      <c r="L17" s="39">
        <f t="shared" si="23"/>
        <v>4677147500</v>
      </c>
      <c r="M17" s="39">
        <f t="shared" si="23"/>
        <v>145041500</v>
      </c>
      <c r="N17" s="39">
        <f t="shared" si="23"/>
        <v>199171000</v>
      </c>
      <c r="O17" s="39">
        <f t="shared" si="19"/>
        <v>3265716706.3400002</v>
      </c>
      <c r="P17" s="39">
        <f t="shared" ref="P17:S17" si="24">P18+P19+P21+P22+P23+P24+P25+P26+P27+P28+P29+P30+P31+P32+P33+P20</f>
        <v>502704140.81999999</v>
      </c>
      <c r="Q17" s="39">
        <f t="shared" si="24"/>
        <v>2683641513.4099998</v>
      </c>
      <c r="R17" s="39">
        <f t="shared" si="24"/>
        <v>79371052.109999999</v>
      </c>
      <c r="S17" s="4">
        <f t="shared" si="24"/>
        <v>0</v>
      </c>
      <c r="T17" s="13">
        <f>O17/E17*100</f>
        <v>80.718218867939925</v>
      </c>
      <c r="U17" s="13">
        <f t="shared" si="15"/>
        <v>73.613558794374129</v>
      </c>
      <c r="V17" s="13">
        <f t="shared" si="16"/>
        <v>82.39029728626285</v>
      </c>
      <c r="W17" s="13">
        <f t="shared" si="17"/>
        <v>75.092732176036634</v>
      </c>
      <c r="X17" s="13"/>
      <c r="Y17" s="13">
        <f t="shared" si="3"/>
        <v>54.885613328178763</v>
      </c>
      <c r="Z17" s="13">
        <f t="shared" si="4"/>
        <v>54.130959231256604</v>
      </c>
      <c r="AA17" s="13">
        <f t="shared" si="5"/>
        <v>57.377739603251769</v>
      </c>
      <c r="AB17" s="13">
        <f t="shared" si="6"/>
        <v>54.722994529152004</v>
      </c>
      <c r="AC17" s="53"/>
    </row>
    <row r="18" spans="1:29" ht="22.5" x14ac:dyDescent="0.25">
      <c r="A18" s="22"/>
      <c r="B18" s="6" t="s">
        <v>29</v>
      </c>
      <c r="C18" s="5" t="s">
        <v>11</v>
      </c>
      <c r="D18" s="51"/>
      <c r="E18" s="3">
        <f>F18+G18+H18+I18</f>
        <v>670413825.69000006</v>
      </c>
      <c r="F18" s="70">
        <v>670413825.69000006</v>
      </c>
      <c r="G18" s="70">
        <v>0</v>
      </c>
      <c r="H18" s="70">
        <v>0</v>
      </c>
      <c r="I18" s="70">
        <v>0</v>
      </c>
      <c r="J18" s="70">
        <f t="shared" si="1"/>
        <v>1110999923</v>
      </c>
      <c r="K18" s="70">
        <v>911828923</v>
      </c>
      <c r="L18" s="70">
        <v>0</v>
      </c>
      <c r="M18" s="70">
        <v>0</v>
      </c>
      <c r="N18" s="70">
        <v>199171000</v>
      </c>
      <c r="O18" s="70">
        <f t="shared" ref="O18:O33" si="25">P18+Q18+R18+S18</f>
        <v>496022728.08999997</v>
      </c>
      <c r="P18" s="70">
        <v>496022728.08999997</v>
      </c>
      <c r="Q18" s="70">
        <v>0</v>
      </c>
      <c r="R18" s="70">
        <v>0</v>
      </c>
      <c r="S18" s="3">
        <v>0</v>
      </c>
      <c r="T18" s="17">
        <f>O18/E18*100</f>
        <v>73.987544570621864</v>
      </c>
      <c r="U18" s="17">
        <f>P18/F18*100</f>
        <v>73.987544570621864</v>
      </c>
      <c r="V18" s="17" t="e">
        <f>Q18/G18*100</f>
        <v>#DIV/0!</v>
      </c>
      <c r="W18" s="17" t="e">
        <f>R18/H18*100</f>
        <v>#DIV/0!</v>
      </c>
      <c r="X18" s="17"/>
      <c r="Y18" s="17">
        <f t="shared" si="3"/>
        <v>44.646513273430713</v>
      </c>
      <c r="Z18" s="17">
        <f t="shared" si="4"/>
        <v>54.398661369288462</v>
      </c>
      <c r="AA18" s="17" t="e">
        <f t="shared" si="5"/>
        <v>#DIV/0!</v>
      </c>
      <c r="AB18" s="17" t="e">
        <f t="shared" si="6"/>
        <v>#DIV/0!</v>
      </c>
      <c r="AC18" s="53"/>
    </row>
    <row r="19" spans="1:29" ht="45" x14ac:dyDescent="0.25">
      <c r="A19" s="20"/>
      <c r="B19" s="6" t="s">
        <v>113</v>
      </c>
      <c r="C19" s="6" t="s">
        <v>30</v>
      </c>
      <c r="D19" s="51"/>
      <c r="E19" s="3">
        <f t="shared" ref="E19:E33" si="26">F19+G19+H19+I19</f>
        <v>74197385</v>
      </c>
      <c r="F19" s="70">
        <v>0</v>
      </c>
      <c r="G19" s="70">
        <v>0</v>
      </c>
      <c r="H19" s="70">
        <v>74197385</v>
      </c>
      <c r="I19" s="70">
        <v>0</v>
      </c>
      <c r="J19" s="70">
        <f t="shared" si="1"/>
        <v>93744000</v>
      </c>
      <c r="K19" s="70">
        <v>0</v>
      </c>
      <c r="L19" s="70">
        <v>0</v>
      </c>
      <c r="M19" s="70">
        <v>93744000</v>
      </c>
      <c r="N19" s="70">
        <v>0</v>
      </c>
      <c r="O19" s="70">
        <f t="shared" si="25"/>
        <v>59638989.920000002</v>
      </c>
      <c r="P19" s="70">
        <v>0</v>
      </c>
      <c r="Q19" s="70">
        <v>0</v>
      </c>
      <c r="R19" s="70">
        <v>59638989.920000002</v>
      </c>
      <c r="S19" s="3">
        <v>0</v>
      </c>
      <c r="T19" s="17">
        <f t="shared" si="11"/>
        <v>80.378829954721454</v>
      </c>
      <c r="U19" s="17" t="e">
        <f t="shared" si="15"/>
        <v>#DIV/0!</v>
      </c>
      <c r="V19" s="17" t="e">
        <f t="shared" si="16"/>
        <v>#DIV/0!</v>
      </c>
      <c r="W19" s="17">
        <f t="shared" si="17"/>
        <v>80.378829954721454</v>
      </c>
      <c r="X19" s="17"/>
      <c r="Y19" s="17">
        <f t="shared" si="3"/>
        <v>63.618994196961943</v>
      </c>
      <c r="Z19" s="17" t="e">
        <f t="shared" si="4"/>
        <v>#DIV/0!</v>
      </c>
      <c r="AA19" s="17" t="e">
        <f t="shared" si="5"/>
        <v>#DIV/0!</v>
      </c>
      <c r="AB19" s="17">
        <f t="shared" si="6"/>
        <v>63.618994196961943</v>
      </c>
      <c r="AC19" s="53"/>
    </row>
    <row r="20" spans="1:29" ht="78.75" x14ac:dyDescent="0.25">
      <c r="A20" s="20"/>
      <c r="B20" s="69" t="s">
        <v>134</v>
      </c>
      <c r="C20" s="6" t="s">
        <v>135</v>
      </c>
      <c r="D20" s="68"/>
      <c r="E20" s="3">
        <f t="shared" ref="E20" si="27">F20+G20+H20+I20</f>
        <v>156253</v>
      </c>
      <c r="F20" s="70">
        <v>0</v>
      </c>
      <c r="G20" s="70">
        <v>0</v>
      </c>
      <c r="H20" s="70">
        <v>156253</v>
      </c>
      <c r="I20" s="70">
        <v>0</v>
      </c>
      <c r="J20" s="70">
        <f t="shared" ref="J20" si="28">K20+L20+M20+N20</f>
        <v>625000</v>
      </c>
      <c r="K20" s="70">
        <v>0</v>
      </c>
      <c r="L20" s="70">
        <v>0</v>
      </c>
      <c r="M20" s="70">
        <v>625000</v>
      </c>
      <c r="N20" s="70">
        <v>0</v>
      </c>
      <c r="O20" s="70">
        <f t="shared" ref="O20" si="29">P20+Q20+R20+S20</f>
        <v>0</v>
      </c>
      <c r="P20" s="70">
        <v>0</v>
      </c>
      <c r="Q20" s="70">
        <v>0</v>
      </c>
      <c r="R20" s="70">
        <v>0</v>
      </c>
      <c r="S20" s="3">
        <v>0</v>
      </c>
      <c r="T20" s="17">
        <f t="shared" ref="T20" si="30">O20/E20*100</f>
        <v>0</v>
      </c>
      <c r="U20" s="17" t="e">
        <f t="shared" ref="U20" si="31">P20/F20*100</f>
        <v>#DIV/0!</v>
      </c>
      <c r="V20" s="17" t="e">
        <f t="shared" ref="V20" si="32">Q20/G20*100</f>
        <v>#DIV/0!</v>
      </c>
      <c r="W20" s="17">
        <f t="shared" ref="W20" si="33">R20/H20*100</f>
        <v>0</v>
      </c>
      <c r="X20" s="17"/>
      <c r="Y20" s="17">
        <f t="shared" ref="Y20" si="34">O20/J20*100</f>
        <v>0</v>
      </c>
      <c r="Z20" s="17" t="e">
        <f t="shared" ref="Z20" si="35">P20/K20*100</f>
        <v>#DIV/0!</v>
      </c>
      <c r="AA20" s="17" t="e">
        <f t="shared" ref="AA20" si="36">Q20/L20*100</f>
        <v>#DIV/0!</v>
      </c>
      <c r="AB20" s="17">
        <f t="shared" ref="AB20" si="37">R20/M20*100</f>
        <v>0</v>
      </c>
      <c r="AC20" s="67"/>
    </row>
    <row r="21" spans="1:29" ht="49.5" customHeight="1" x14ac:dyDescent="0.25">
      <c r="A21" s="20"/>
      <c r="B21" s="6" t="s">
        <v>41</v>
      </c>
      <c r="C21" s="6" t="s">
        <v>31</v>
      </c>
      <c r="D21" s="51"/>
      <c r="E21" s="3">
        <f t="shared" si="26"/>
        <v>500000</v>
      </c>
      <c r="F21" s="70">
        <v>500000</v>
      </c>
      <c r="G21" s="70">
        <v>0</v>
      </c>
      <c r="H21" s="70">
        <v>0</v>
      </c>
      <c r="I21" s="70">
        <v>0</v>
      </c>
      <c r="J21" s="70">
        <f t="shared" si="1"/>
        <v>1016160</v>
      </c>
      <c r="K21" s="70">
        <v>1016160</v>
      </c>
      <c r="L21" s="70">
        <v>0</v>
      </c>
      <c r="M21" s="70">
        <v>0</v>
      </c>
      <c r="N21" s="70">
        <v>0</v>
      </c>
      <c r="O21" s="70">
        <f t="shared" si="25"/>
        <v>249003</v>
      </c>
      <c r="P21" s="70">
        <v>249003</v>
      </c>
      <c r="Q21" s="70">
        <v>0</v>
      </c>
      <c r="R21" s="70">
        <v>0</v>
      </c>
      <c r="S21" s="3">
        <v>0</v>
      </c>
      <c r="T21" s="17">
        <f t="shared" si="11"/>
        <v>49.800600000000003</v>
      </c>
      <c r="U21" s="17">
        <f t="shared" si="15"/>
        <v>49.800600000000003</v>
      </c>
      <c r="V21" s="17" t="e">
        <f t="shared" si="16"/>
        <v>#DIV/0!</v>
      </c>
      <c r="W21" s="17" t="e">
        <f t="shared" si="17"/>
        <v>#DIV/0!</v>
      </c>
      <c r="X21" s="17"/>
      <c r="Y21" s="17">
        <f t="shared" si="3"/>
        <v>24.504310344827587</v>
      </c>
      <c r="Z21" s="17">
        <f t="shared" si="4"/>
        <v>24.504310344827587</v>
      </c>
      <c r="AA21" s="17" t="e">
        <f t="shared" si="5"/>
        <v>#DIV/0!</v>
      </c>
      <c r="AB21" s="17" t="e">
        <f t="shared" si="6"/>
        <v>#DIV/0!</v>
      </c>
      <c r="AC21" s="53"/>
    </row>
    <row r="22" spans="1:29" ht="67.5" x14ac:dyDescent="0.25">
      <c r="A22" s="20"/>
      <c r="B22" s="6" t="s">
        <v>33</v>
      </c>
      <c r="C22" s="6" t="s">
        <v>32</v>
      </c>
      <c r="D22" s="51"/>
      <c r="E22" s="3">
        <f t="shared" si="26"/>
        <v>39696000</v>
      </c>
      <c r="F22" s="70">
        <v>0</v>
      </c>
      <c r="G22" s="70">
        <v>39696000</v>
      </c>
      <c r="H22" s="70">
        <v>0</v>
      </c>
      <c r="I22" s="70">
        <v>0</v>
      </c>
      <c r="J22" s="70">
        <f t="shared" si="1"/>
        <v>48000000</v>
      </c>
      <c r="K22" s="70">
        <v>0</v>
      </c>
      <c r="L22" s="70">
        <v>48000000</v>
      </c>
      <c r="M22" s="70">
        <v>0</v>
      </c>
      <c r="N22" s="70">
        <v>0</v>
      </c>
      <c r="O22" s="70">
        <f t="shared" si="25"/>
        <v>35444000</v>
      </c>
      <c r="P22" s="70">
        <v>0</v>
      </c>
      <c r="Q22" s="70">
        <v>35444000</v>
      </c>
      <c r="R22" s="70">
        <v>0</v>
      </c>
      <c r="S22" s="3">
        <v>0</v>
      </c>
      <c r="T22" s="17">
        <f t="shared" si="11"/>
        <v>89.288593309149533</v>
      </c>
      <c r="U22" s="17" t="e">
        <f t="shared" si="15"/>
        <v>#DIV/0!</v>
      </c>
      <c r="V22" s="17">
        <f t="shared" si="16"/>
        <v>89.288593309149533</v>
      </c>
      <c r="W22" s="17" t="e">
        <f t="shared" si="17"/>
        <v>#DIV/0!</v>
      </c>
      <c r="X22" s="17"/>
      <c r="Y22" s="17">
        <f t="shared" si="3"/>
        <v>73.841666666666669</v>
      </c>
      <c r="Z22" s="17" t="e">
        <f t="shared" si="4"/>
        <v>#DIV/0!</v>
      </c>
      <c r="AA22" s="17">
        <f t="shared" si="5"/>
        <v>73.841666666666669</v>
      </c>
      <c r="AB22" s="17" t="e">
        <f t="shared" si="6"/>
        <v>#DIV/0!</v>
      </c>
      <c r="AC22" s="53"/>
    </row>
    <row r="23" spans="1:29" ht="70.5" customHeight="1" x14ac:dyDescent="0.25">
      <c r="A23" s="20"/>
      <c r="B23" s="6" t="s">
        <v>35</v>
      </c>
      <c r="C23" s="5" t="s">
        <v>34</v>
      </c>
      <c r="D23" s="51"/>
      <c r="E23" s="3">
        <f t="shared" si="26"/>
        <v>310000</v>
      </c>
      <c r="F23" s="70">
        <v>0</v>
      </c>
      <c r="G23" s="70">
        <v>310000</v>
      </c>
      <c r="H23" s="70">
        <v>0</v>
      </c>
      <c r="I23" s="70">
        <v>0</v>
      </c>
      <c r="J23" s="70">
        <f t="shared" si="1"/>
        <v>572700</v>
      </c>
      <c r="K23" s="70">
        <v>0</v>
      </c>
      <c r="L23" s="70">
        <v>572700</v>
      </c>
      <c r="M23" s="70">
        <v>0</v>
      </c>
      <c r="N23" s="70">
        <v>0</v>
      </c>
      <c r="O23" s="70">
        <f t="shared" si="25"/>
        <v>276888</v>
      </c>
      <c r="P23" s="70">
        <v>0</v>
      </c>
      <c r="Q23" s="70">
        <v>276888</v>
      </c>
      <c r="R23" s="70">
        <v>0</v>
      </c>
      <c r="S23" s="3">
        <v>0</v>
      </c>
      <c r="T23" s="17">
        <f t="shared" si="11"/>
        <v>89.318709677419349</v>
      </c>
      <c r="U23" s="17" t="e">
        <f t="shared" si="15"/>
        <v>#DIV/0!</v>
      </c>
      <c r="V23" s="17">
        <f t="shared" si="16"/>
        <v>89.318709677419349</v>
      </c>
      <c r="W23" s="17" t="e">
        <f t="shared" si="17"/>
        <v>#DIV/0!</v>
      </c>
      <c r="X23" s="17"/>
      <c r="Y23" s="17">
        <f t="shared" si="3"/>
        <v>48.347826086956516</v>
      </c>
      <c r="Z23" s="17" t="e">
        <f t="shared" si="4"/>
        <v>#DIV/0!</v>
      </c>
      <c r="AA23" s="17">
        <f t="shared" si="5"/>
        <v>48.347826086956516</v>
      </c>
      <c r="AB23" s="17" t="e">
        <f t="shared" si="6"/>
        <v>#DIV/0!</v>
      </c>
      <c r="AC23" s="53"/>
    </row>
    <row r="24" spans="1:29" ht="78.75" x14ac:dyDescent="0.25">
      <c r="A24" s="20"/>
      <c r="B24" s="6" t="s">
        <v>37</v>
      </c>
      <c r="C24" s="5" t="s">
        <v>36</v>
      </c>
      <c r="D24" s="51"/>
      <c r="E24" s="3">
        <f t="shared" si="26"/>
        <v>183418731</v>
      </c>
      <c r="F24" s="70">
        <v>0</v>
      </c>
      <c r="G24" s="70">
        <v>183418731</v>
      </c>
      <c r="H24" s="70">
        <v>0</v>
      </c>
      <c r="I24" s="39">
        <v>0</v>
      </c>
      <c r="J24" s="70">
        <f t="shared" si="1"/>
        <v>261254700</v>
      </c>
      <c r="K24" s="70">
        <v>0</v>
      </c>
      <c r="L24" s="70">
        <f>255106800+6147900</f>
        <v>261254700</v>
      </c>
      <c r="M24" s="70">
        <v>0</v>
      </c>
      <c r="N24" s="70">
        <v>0</v>
      </c>
      <c r="O24" s="70">
        <f t="shared" si="25"/>
        <v>134514038</v>
      </c>
      <c r="P24" s="70">
        <v>0</v>
      </c>
      <c r="Q24" s="70">
        <v>134514038</v>
      </c>
      <c r="R24" s="39">
        <v>0</v>
      </c>
      <c r="S24" s="4">
        <v>0</v>
      </c>
      <c r="T24" s="17">
        <f t="shared" si="11"/>
        <v>73.337132618151202</v>
      </c>
      <c r="U24" s="17" t="e">
        <f t="shared" si="15"/>
        <v>#DIV/0!</v>
      </c>
      <c r="V24" s="17">
        <f t="shared" si="16"/>
        <v>73.337132618151202</v>
      </c>
      <c r="W24" s="17" t="e">
        <f t="shared" si="17"/>
        <v>#DIV/0!</v>
      </c>
      <c r="X24" s="17"/>
      <c r="Y24" s="17">
        <f t="shared" si="3"/>
        <v>51.487700699738603</v>
      </c>
      <c r="Z24" s="17" t="e">
        <f t="shared" si="4"/>
        <v>#DIV/0!</v>
      </c>
      <c r="AA24" s="17">
        <f t="shared" si="5"/>
        <v>51.487700699738603</v>
      </c>
      <c r="AB24" s="17" t="e">
        <f t="shared" si="6"/>
        <v>#DIV/0!</v>
      </c>
      <c r="AC24" s="53"/>
    </row>
    <row r="25" spans="1:29" ht="57.75" customHeight="1" x14ac:dyDescent="0.25">
      <c r="A25" s="20"/>
      <c r="B25" s="6" t="s">
        <v>39</v>
      </c>
      <c r="C25" s="5" t="s">
        <v>38</v>
      </c>
      <c r="D25" s="51"/>
      <c r="E25" s="3">
        <f t="shared" si="26"/>
        <v>52321440</v>
      </c>
      <c r="F25" s="70">
        <v>0</v>
      </c>
      <c r="G25" s="70">
        <v>52321440</v>
      </c>
      <c r="H25" s="70">
        <v>0</v>
      </c>
      <c r="I25" s="39">
        <v>0</v>
      </c>
      <c r="J25" s="70">
        <f t="shared" si="1"/>
        <v>72091000</v>
      </c>
      <c r="K25" s="70">
        <v>0</v>
      </c>
      <c r="L25" s="70">
        <v>72091000</v>
      </c>
      <c r="M25" s="70">
        <v>0</v>
      </c>
      <c r="N25" s="70">
        <v>0</v>
      </c>
      <c r="O25" s="70">
        <f t="shared" si="25"/>
        <v>43921555.530000001</v>
      </c>
      <c r="P25" s="70">
        <v>0</v>
      </c>
      <c r="Q25" s="70">
        <v>43921555.530000001</v>
      </c>
      <c r="R25" s="70">
        <v>0</v>
      </c>
      <c r="S25" s="3">
        <v>0</v>
      </c>
      <c r="T25" s="17">
        <f t="shared" si="11"/>
        <v>83.945616806418172</v>
      </c>
      <c r="U25" s="17" t="e">
        <f t="shared" si="15"/>
        <v>#DIV/0!</v>
      </c>
      <c r="V25" s="17">
        <f t="shared" si="16"/>
        <v>83.945616806418172</v>
      </c>
      <c r="W25" s="17" t="e">
        <f t="shared" si="17"/>
        <v>#DIV/0!</v>
      </c>
      <c r="X25" s="17"/>
      <c r="Y25" s="17">
        <f t="shared" si="3"/>
        <v>60.92515782830035</v>
      </c>
      <c r="Z25" s="17" t="e">
        <f t="shared" si="4"/>
        <v>#DIV/0!</v>
      </c>
      <c r="AA25" s="17">
        <f t="shared" si="5"/>
        <v>60.92515782830035</v>
      </c>
      <c r="AB25" s="17" t="e">
        <f t="shared" si="6"/>
        <v>#DIV/0!</v>
      </c>
      <c r="AC25" s="53"/>
    </row>
    <row r="26" spans="1:29" ht="45" x14ac:dyDescent="0.25">
      <c r="A26" s="20"/>
      <c r="B26" s="6" t="s">
        <v>40</v>
      </c>
      <c r="C26" s="5" t="s">
        <v>7</v>
      </c>
      <c r="D26" s="51"/>
      <c r="E26" s="3">
        <f t="shared" si="26"/>
        <v>767032278</v>
      </c>
      <c r="F26" s="70">
        <v>0</v>
      </c>
      <c r="G26" s="70">
        <v>767032278</v>
      </c>
      <c r="H26" s="70">
        <v>0</v>
      </c>
      <c r="I26" s="39">
        <v>0</v>
      </c>
      <c r="J26" s="70">
        <f t="shared" si="1"/>
        <v>1202411100</v>
      </c>
      <c r="K26" s="70">
        <v>0</v>
      </c>
      <c r="L26" s="70">
        <v>1202411100</v>
      </c>
      <c r="M26" s="70">
        <v>0</v>
      </c>
      <c r="N26" s="70">
        <v>0</v>
      </c>
      <c r="O26" s="70">
        <f t="shared" si="25"/>
        <v>657549168.95000005</v>
      </c>
      <c r="P26" s="70">
        <v>0</v>
      </c>
      <c r="Q26" s="70">
        <v>657549168.95000005</v>
      </c>
      <c r="R26" s="70">
        <v>0</v>
      </c>
      <c r="S26" s="3">
        <v>0</v>
      </c>
      <c r="T26" s="17">
        <f t="shared" si="11"/>
        <v>85.726401327533182</v>
      </c>
      <c r="U26" s="17" t="e">
        <f t="shared" si="15"/>
        <v>#DIV/0!</v>
      </c>
      <c r="V26" s="17">
        <f t="shared" si="16"/>
        <v>85.726401327533182</v>
      </c>
      <c r="W26" s="17" t="e">
        <f t="shared" si="17"/>
        <v>#DIV/0!</v>
      </c>
      <c r="X26" s="17"/>
      <c r="Y26" s="17">
        <f t="shared" si="3"/>
        <v>54.685886461793309</v>
      </c>
      <c r="Z26" s="17" t="e">
        <f t="shared" si="4"/>
        <v>#DIV/0!</v>
      </c>
      <c r="AA26" s="17">
        <f t="shared" si="5"/>
        <v>54.685886461793309</v>
      </c>
      <c r="AB26" s="17" t="e">
        <f t="shared" si="6"/>
        <v>#DIV/0!</v>
      </c>
      <c r="AC26" s="53"/>
    </row>
    <row r="27" spans="1:29" ht="45" x14ac:dyDescent="0.25">
      <c r="A27" s="20"/>
      <c r="B27" s="6" t="s">
        <v>42</v>
      </c>
      <c r="C27" s="5" t="s">
        <v>9</v>
      </c>
      <c r="D27" s="51"/>
      <c r="E27" s="3">
        <f t="shared" si="26"/>
        <v>243609172</v>
      </c>
      <c r="F27" s="70">
        <v>0</v>
      </c>
      <c r="G27" s="70">
        <v>243609172</v>
      </c>
      <c r="H27" s="70">
        <v>0</v>
      </c>
      <c r="I27" s="39">
        <v>0</v>
      </c>
      <c r="J27" s="70">
        <f t="shared" si="1"/>
        <v>304942400</v>
      </c>
      <c r="K27" s="70">
        <v>0</v>
      </c>
      <c r="L27" s="70">
        <v>304942400</v>
      </c>
      <c r="M27" s="70">
        <v>0</v>
      </c>
      <c r="N27" s="70">
        <v>0</v>
      </c>
      <c r="O27" s="70">
        <f t="shared" si="25"/>
        <v>222057917.24000001</v>
      </c>
      <c r="P27" s="70">
        <v>0</v>
      </c>
      <c r="Q27" s="70">
        <v>222057917.24000001</v>
      </c>
      <c r="R27" s="70">
        <v>0</v>
      </c>
      <c r="S27" s="3">
        <v>0</v>
      </c>
      <c r="T27" s="17">
        <f t="shared" si="11"/>
        <v>91.153348380495302</v>
      </c>
      <c r="U27" s="17" t="e">
        <f t="shared" si="15"/>
        <v>#DIV/0!</v>
      </c>
      <c r="V27" s="17">
        <f t="shared" si="16"/>
        <v>91.153348380495302</v>
      </c>
      <c r="W27" s="17" t="e">
        <f t="shared" si="17"/>
        <v>#DIV/0!</v>
      </c>
      <c r="X27" s="17"/>
      <c r="Y27" s="17">
        <f t="shared" si="3"/>
        <v>72.819626670479408</v>
      </c>
      <c r="Z27" s="17" t="e">
        <f t="shared" si="4"/>
        <v>#DIV/0!</v>
      </c>
      <c r="AA27" s="17">
        <f t="shared" si="5"/>
        <v>72.819626670479408</v>
      </c>
      <c r="AB27" s="17" t="e">
        <f t="shared" si="6"/>
        <v>#DIV/0!</v>
      </c>
      <c r="AC27" s="53"/>
    </row>
    <row r="28" spans="1:29" ht="54" customHeight="1" x14ac:dyDescent="0.25">
      <c r="A28" s="20"/>
      <c r="B28" s="6" t="s">
        <v>43</v>
      </c>
      <c r="C28" s="5" t="s">
        <v>8</v>
      </c>
      <c r="D28" s="51"/>
      <c r="E28" s="3">
        <f t="shared" si="26"/>
        <v>1909564225</v>
      </c>
      <c r="F28" s="70">
        <v>0</v>
      </c>
      <c r="G28" s="70">
        <v>1909564225</v>
      </c>
      <c r="H28" s="70">
        <v>0</v>
      </c>
      <c r="I28" s="39">
        <v>0</v>
      </c>
      <c r="J28" s="70">
        <f t="shared" si="1"/>
        <v>2682050300</v>
      </c>
      <c r="K28" s="70">
        <v>0</v>
      </c>
      <c r="L28" s="70">
        <v>2682050300</v>
      </c>
      <c r="M28" s="70">
        <v>0</v>
      </c>
      <c r="N28" s="70">
        <v>0</v>
      </c>
      <c r="O28" s="70">
        <f t="shared" si="25"/>
        <v>1544331375.3900001</v>
      </c>
      <c r="P28" s="70">
        <v>0</v>
      </c>
      <c r="Q28" s="70">
        <v>1544331375.3900001</v>
      </c>
      <c r="R28" s="70">
        <v>0</v>
      </c>
      <c r="S28" s="3">
        <v>0</v>
      </c>
      <c r="T28" s="17">
        <f t="shared" si="11"/>
        <v>80.873497480295541</v>
      </c>
      <c r="U28" s="17" t="e">
        <f t="shared" si="15"/>
        <v>#DIV/0!</v>
      </c>
      <c r="V28" s="17">
        <f t="shared" si="16"/>
        <v>80.873497480295541</v>
      </c>
      <c r="W28" s="17" t="e">
        <f t="shared" si="17"/>
        <v>#DIV/0!</v>
      </c>
      <c r="X28" s="17"/>
      <c r="Y28" s="17">
        <f t="shared" si="3"/>
        <v>57.580254009031826</v>
      </c>
      <c r="Z28" s="17" t="e">
        <f t="shared" si="4"/>
        <v>#DIV/0!</v>
      </c>
      <c r="AA28" s="17">
        <f t="shared" si="5"/>
        <v>57.580254009031826</v>
      </c>
      <c r="AB28" s="17" t="e">
        <f t="shared" si="6"/>
        <v>#DIV/0!</v>
      </c>
      <c r="AC28" s="53"/>
    </row>
    <row r="29" spans="1:29" ht="45" x14ac:dyDescent="0.25">
      <c r="A29" s="20"/>
      <c r="B29" s="6" t="s">
        <v>44</v>
      </c>
      <c r="C29" s="5" t="s">
        <v>10</v>
      </c>
      <c r="D29" s="51"/>
      <c r="E29" s="3">
        <f t="shared" si="26"/>
        <v>18828600</v>
      </c>
      <c r="F29" s="70">
        <v>0</v>
      </c>
      <c r="G29" s="70">
        <v>18828600</v>
      </c>
      <c r="H29" s="70">
        <v>0</v>
      </c>
      <c r="I29" s="39">
        <v>0</v>
      </c>
      <c r="J29" s="70">
        <f t="shared" si="1"/>
        <v>29266700</v>
      </c>
      <c r="K29" s="70">
        <v>0</v>
      </c>
      <c r="L29" s="70">
        <v>29266700</v>
      </c>
      <c r="M29" s="70">
        <v>0</v>
      </c>
      <c r="N29" s="70">
        <v>0</v>
      </c>
      <c r="O29" s="70">
        <f t="shared" si="25"/>
        <v>15598472.720000001</v>
      </c>
      <c r="P29" s="70">
        <v>0</v>
      </c>
      <c r="Q29" s="70">
        <v>15598472.720000001</v>
      </c>
      <c r="R29" s="70">
        <v>0</v>
      </c>
      <c r="S29" s="3">
        <v>0</v>
      </c>
      <c r="T29" s="17">
        <f t="shared" si="11"/>
        <v>82.844570068937685</v>
      </c>
      <c r="U29" s="17" t="e">
        <f t="shared" si="15"/>
        <v>#DIV/0!</v>
      </c>
      <c r="V29" s="17">
        <f t="shared" si="16"/>
        <v>82.844570068937685</v>
      </c>
      <c r="W29" s="17" t="e">
        <f t="shared" si="17"/>
        <v>#DIV/0!</v>
      </c>
      <c r="X29" s="17"/>
      <c r="Y29" s="17">
        <f t="shared" si="3"/>
        <v>53.297682075532947</v>
      </c>
      <c r="Z29" s="17" t="e">
        <f t="shared" si="4"/>
        <v>#DIV/0!</v>
      </c>
      <c r="AA29" s="17">
        <f t="shared" si="5"/>
        <v>53.297682075532947</v>
      </c>
      <c r="AB29" s="17" t="e">
        <f t="shared" si="6"/>
        <v>#DIV/0!</v>
      </c>
      <c r="AC29" s="53"/>
    </row>
    <row r="30" spans="1:29" ht="22.5" x14ac:dyDescent="0.25">
      <c r="A30" s="20"/>
      <c r="B30" s="6" t="s">
        <v>45</v>
      </c>
      <c r="C30" s="5" t="s">
        <v>13</v>
      </c>
      <c r="D30" s="51"/>
      <c r="E30" s="3">
        <f t="shared" si="26"/>
        <v>200000</v>
      </c>
      <c r="F30" s="70">
        <v>0</v>
      </c>
      <c r="G30" s="70">
        <v>200000</v>
      </c>
      <c r="H30" s="70">
        <v>0</v>
      </c>
      <c r="I30" s="39">
        <v>0</v>
      </c>
      <c r="J30" s="70">
        <f t="shared" si="1"/>
        <v>300000</v>
      </c>
      <c r="K30" s="70">
        <v>0</v>
      </c>
      <c r="L30" s="70">
        <v>300000</v>
      </c>
      <c r="M30" s="70">
        <v>0</v>
      </c>
      <c r="N30" s="70">
        <v>0</v>
      </c>
      <c r="O30" s="70">
        <f t="shared" si="25"/>
        <v>100000</v>
      </c>
      <c r="P30" s="70">
        <v>0</v>
      </c>
      <c r="Q30" s="70">
        <v>100000</v>
      </c>
      <c r="R30" s="70">
        <v>0</v>
      </c>
      <c r="S30" s="3">
        <v>0</v>
      </c>
      <c r="T30" s="17">
        <f t="shared" si="11"/>
        <v>50</v>
      </c>
      <c r="U30" s="17" t="e">
        <f t="shared" si="15"/>
        <v>#DIV/0!</v>
      </c>
      <c r="V30" s="17">
        <f t="shared" si="16"/>
        <v>50</v>
      </c>
      <c r="W30" s="17" t="e">
        <f t="shared" si="17"/>
        <v>#DIV/0!</v>
      </c>
      <c r="X30" s="17"/>
      <c r="Y30" s="17">
        <f t="shared" si="3"/>
        <v>33.333333333333329</v>
      </c>
      <c r="Z30" s="17" t="e">
        <f t="shared" si="4"/>
        <v>#DIV/0!</v>
      </c>
      <c r="AA30" s="17">
        <f t="shared" si="5"/>
        <v>33.333333333333329</v>
      </c>
      <c r="AB30" s="17" t="e">
        <f t="shared" si="6"/>
        <v>#DIV/0!</v>
      </c>
      <c r="AC30" s="53"/>
    </row>
    <row r="31" spans="1:29" ht="12" customHeight="1" x14ac:dyDescent="0.25">
      <c r="A31" s="20"/>
      <c r="B31" s="6" t="s">
        <v>46</v>
      </c>
      <c r="C31" s="5" t="s">
        <v>16</v>
      </c>
      <c r="D31" s="51"/>
      <c r="E31" s="3">
        <f t="shared" si="26"/>
        <v>2008182</v>
      </c>
      <c r="F31" s="70">
        <v>2008182</v>
      </c>
      <c r="G31" s="70">
        <v>0</v>
      </c>
      <c r="H31" s="70">
        <v>0</v>
      </c>
      <c r="I31" s="39">
        <v>0</v>
      </c>
      <c r="J31" s="70">
        <f t="shared" si="1"/>
        <v>3045900</v>
      </c>
      <c r="K31" s="70">
        <v>3045900</v>
      </c>
      <c r="L31" s="70">
        <v>0</v>
      </c>
      <c r="M31" s="70">
        <v>0</v>
      </c>
      <c r="N31" s="70">
        <v>0</v>
      </c>
      <c r="O31" s="70">
        <f t="shared" si="25"/>
        <v>1451773.5</v>
      </c>
      <c r="P31" s="70">
        <v>1451773.5</v>
      </c>
      <c r="Q31" s="70">
        <v>0</v>
      </c>
      <c r="R31" s="70">
        <v>0</v>
      </c>
      <c r="S31" s="3">
        <v>0</v>
      </c>
      <c r="T31" s="17">
        <f t="shared" si="11"/>
        <v>72.292924645276173</v>
      </c>
      <c r="U31" s="17">
        <f t="shared" si="15"/>
        <v>72.292924645276173</v>
      </c>
      <c r="V31" s="17" t="e">
        <f t="shared" si="16"/>
        <v>#DIV/0!</v>
      </c>
      <c r="W31" s="17" t="e">
        <f t="shared" si="17"/>
        <v>#DIV/0!</v>
      </c>
      <c r="X31" s="17"/>
      <c r="Y31" s="17">
        <f t="shared" si="3"/>
        <v>47.663202994188907</v>
      </c>
      <c r="Z31" s="17">
        <f t="shared" si="4"/>
        <v>47.663202994188907</v>
      </c>
      <c r="AA31" s="17" t="e">
        <f t="shared" si="5"/>
        <v>#DIV/0!</v>
      </c>
      <c r="AB31" s="17" t="e">
        <f t="shared" si="6"/>
        <v>#DIV/0!</v>
      </c>
      <c r="AC31" s="53"/>
    </row>
    <row r="32" spans="1:29" ht="56.25" x14ac:dyDescent="0.25">
      <c r="A32" s="20"/>
      <c r="B32" s="6" t="s">
        <v>47</v>
      </c>
      <c r="C32" s="5" t="s">
        <v>15</v>
      </c>
      <c r="D32" s="51"/>
      <c r="E32" s="3">
        <f t="shared" si="26"/>
        <v>83317456.129999995</v>
      </c>
      <c r="F32" s="70">
        <v>9974117.7699999996</v>
      </c>
      <c r="G32" s="70">
        <v>41999594.189999998</v>
      </c>
      <c r="H32" s="70">
        <v>31343744.170000002</v>
      </c>
      <c r="I32" s="39">
        <v>0</v>
      </c>
      <c r="J32" s="70">
        <f t="shared" si="1"/>
        <v>139471500</v>
      </c>
      <c r="K32" s="70">
        <v>12790400</v>
      </c>
      <c r="L32" s="70">
        <v>76008600</v>
      </c>
      <c r="M32" s="70">
        <v>50672500</v>
      </c>
      <c r="N32" s="70">
        <v>0</v>
      </c>
      <c r="O32" s="70">
        <f t="shared" si="25"/>
        <v>54310796</v>
      </c>
      <c r="P32" s="70">
        <v>4980636.2300000004</v>
      </c>
      <c r="Q32" s="70">
        <v>29598097.579999998</v>
      </c>
      <c r="R32" s="70">
        <v>19732062.190000001</v>
      </c>
      <c r="S32" s="3">
        <v>0</v>
      </c>
      <c r="T32" s="17">
        <f t="shared" si="11"/>
        <v>65.185374737388784</v>
      </c>
      <c r="U32" s="17">
        <f t="shared" si="15"/>
        <v>49.935606786002495</v>
      </c>
      <c r="V32" s="17">
        <f t="shared" si="16"/>
        <v>70.472341818596036</v>
      </c>
      <c r="W32" s="17">
        <f t="shared" si="17"/>
        <v>62.95374950413909</v>
      </c>
      <c r="X32" s="17"/>
      <c r="Y32" s="17">
        <f t="shared" si="3"/>
        <v>38.940425821762872</v>
      </c>
      <c r="Z32" s="17">
        <f t="shared" si="4"/>
        <v>38.940425866274708</v>
      </c>
      <c r="AA32" s="17">
        <f t="shared" si="5"/>
        <v>38.940458816502343</v>
      </c>
      <c r="AB32" s="17">
        <f t="shared" si="6"/>
        <v>38.940376318515959</v>
      </c>
      <c r="AC32" s="53"/>
    </row>
    <row r="33" spans="1:29" ht="27" customHeight="1" x14ac:dyDescent="0.25">
      <c r="A33" s="20"/>
      <c r="B33" s="6" t="s">
        <v>48</v>
      </c>
      <c r="C33" s="5" t="s">
        <v>14</v>
      </c>
      <c r="D33" s="51"/>
      <c r="E33" s="3">
        <f t="shared" si="26"/>
        <v>250000</v>
      </c>
      <c r="F33" s="70">
        <v>0</v>
      </c>
      <c r="G33" s="70">
        <v>250000</v>
      </c>
      <c r="H33" s="70">
        <v>0</v>
      </c>
      <c r="I33" s="39">
        <v>0</v>
      </c>
      <c r="J33" s="70">
        <f t="shared" si="1"/>
        <v>250000</v>
      </c>
      <c r="K33" s="70">
        <v>0</v>
      </c>
      <c r="L33" s="70">
        <v>250000</v>
      </c>
      <c r="M33" s="70">
        <v>0</v>
      </c>
      <c r="N33" s="70">
        <v>0</v>
      </c>
      <c r="O33" s="70">
        <f t="shared" si="25"/>
        <v>250000</v>
      </c>
      <c r="P33" s="70">
        <v>0</v>
      </c>
      <c r="Q33" s="70">
        <v>250000</v>
      </c>
      <c r="R33" s="70">
        <v>0</v>
      </c>
      <c r="S33" s="3">
        <v>0</v>
      </c>
      <c r="T33" s="17">
        <f t="shared" si="11"/>
        <v>100</v>
      </c>
      <c r="U33" s="17" t="e">
        <f t="shared" si="15"/>
        <v>#DIV/0!</v>
      </c>
      <c r="V33" s="17">
        <f t="shared" si="16"/>
        <v>100</v>
      </c>
      <c r="W33" s="17" t="e">
        <f t="shared" si="17"/>
        <v>#DIV/0!</v>
      </c>
      <c r="X33" s="17"/>
      <c r="Y33" s="17">
        <f t="shared" si="3"/>
        <v>100</v>
      </c>
      <c r="Z33" s="17" t="e">
        <f t="shared" si="4"/>
        <v>#DIV/0!</v>
      </c>
      <c r="AA33" s="17">
        <f t="shared" si="5"/>
        <v>100</v>
      </c>
      <c r="AB33" s="17" t="e">
        <f t="shared" si="6"/>
        <v>#DIV/0!</v>
      </c>
      <c r="AC33" s="53"/>
    </row>
    <row r="34" spans="1:29" ht="31.5" x14ac:dyDescent="0.25">
      <c r="A34" s="19" t="s">
        <v>93</v>
      </c>
      <c r="B34" s="23" t="s">
        <v>49</v>
      </c>
      <c r="C34" s="52" t="s">
        <v>74</v>
      </c>
      <c r="D34" s="51" t="s">
        <v>66</v>
      </c>
      <c r="E34" s="4">
        <f t="shared" ref="E34:E42" si="38">F34+G34+H34+I34</f>
        <v>30861171.129999999</v>
      </c>
      <c r="F34" s="39">
        <f t="shared" ref="F34:H34" si="39">F35</f>
        <v>30861171.129999999</v>
      </c>
      <c r="G34" s="39">
        <f t="shared" si="39"/>
        <v>0</v>
      </c>
      <c r="H34" s="39">
        <f t="shared" si="39"/>
        <v>0</v>
      </c>
      <c r="I34" s="39">
        <f>I35</f>
        <v>0</v>
      </c>
      <c r="J34" s="39">
        <f t="shared" si="1"/>
        <v>42234000</v>
      </c>
      <c r="K34" s="39">
        <f t="shared" ref="K34:M34" si="40">K35</f>
        <v>42234000</v>
      </c>
      <c r="L34" s="39">
        <f t="shared" si="40"/>
        <v>0</v>
      </c>
      <c r="M34" s="39">
        <f t="shared" si="40"/>
        <v>0</v>
      </c>
      <c r="N34" s="39">
        <f>N35</f>
        <v>0</v>
      </c>
      <c r="O34" s="39">
        <f t="shared" ref="O34:O42" si="41">P34+Q34+R34+S34</f>
        <v>19885070.300000001</v>
      </c>
      <c r="P34" s="39">
        <f t="shared" ref="P34:Q34" si="42">P35</f>
        <v>19885070.300000001</v>
      </c>
      <c r="Q34" s="39">
        <f t="shared" si="42"/>
        <v>0</v>
      </c>
      <c r="R34" s="39">
        <f>R35</f>
        <v>0</v>
      </c>
      <c r="S34" s="4">
        <f>S35</f>
        <v>0</v>
      </c>
      <c r="T34" s="13">
        <f t="shared" si="11"/>
        <v>64.433945867562414</v>
      </c>
      <c r="U34" s="13">
        <f t="shared" si="15"/>
        <v>64.433945867562414</v>
      </c>
      <c r="V34" s="13" t="e">
        <f t="shared" si="16"/>
        <v>#DIV/0!</v>
      </c>
      <c r="W34" s="13" t="e">
        <f t="shared" si="17"/>
        <v>#DIV/0!</v>
      </c>
      <c r="X34" s="13"/>
      <c r="Y34" s="13">
        <f t="shared" si="3"/>
        <v>47.083085428801439</v>
      </c>
      <c r="Z34" s="13">
        <f t="shared" si="4"/>
        <v>47.083085428801439</v>
      </c>
      <c r="AA34" s="13" t="e">
        <f t="shared" si="5"/>
        <v>#DIV/0!</v>
      </c>
      <c r="AB34" s="13" t="e">
        <f t="shared" si="6"/>
        <v>#DIV/0!</v>
      </c>
      <c r="AC34" s="53"/>
    </row>
    <row r="35" spans="1:29" ht="12" customHeight="1" x14ac:dyDescent="0.25">
      <c r="A35" s="21"/>
      <c r="B35" s="6" t="s">
        <v>50</v>
      </c>
      <c r="C35" s="38" t="s">
        <v>12</v>
      </c>
      <c r="D35" s="51"/>
      <c r="E35" s="3">
        <f t="shared" si="38"/>
        <v>30861171.129999999</v>
      </c>
      <c r="F35" s="70">
        <v>30861171.129999999</v>
      </c>
      <c r="G35" s="70">
        <v>0</v>
      </c>
      <c r="H35" s="70">
        <v>0</v>
      </c>
      <c r="I35" s="39">
        <v>0</v>
      </c>
      <c r="J35" s="70">
        <f t="shared" si="1"/>
        <v>42234000</v>
      </c>
      <c r="K35" s="70">
        <v>42234000</v>
      </c>
      <c r="L35" s="70">
        <v>0</v>
      </c>
      <c r="M35" s="70">
        <v>0</v>
      </c>
      <c r="N35" s="39">
        <v>0</v>
      </c>
      <c r="O35" s="70">
        <f t="shared" si="41"/>
        <v>19885070.300000001</v>
      </c>
      <c r="P35" s="70">
        <v>19885070.300000001</v>
      </c>
      <c r="Q35" s="70">
        <v>0</v>
      </c>
      <c r="R35" s="70">
        <v>0</v>
      </c>
      <c r="S35" s="4">
        <v>0</v>
      </c>
      <c r="T35" s="17">
        <f t="shared" si="11"/>
        <v>64.433945867562414</v>
      </c>
      <c r="U35" s="17">
        <f t="shared" si="15"/>
        <v>64.433945867562414</v>
      </c>
      <c r="V35" s="17" t="e">
        <f t="shared" si="16"/>
        <v>#DIV/0!</v>
      </c>
      <c r="W35" s="17" t="e">
        <f t="shared" si="17"/>
        <v>#DIV/0!</v>
      </c>
      <c r="X35" s="17"/>
      <c r="Y35" s="17">
        <f t="shared" si="3"/>
        <v>47.083085428801439</v>
      </c>
      <c r="Z35" s="17">
        <f t="shared" si="4"/>
        <v>47.083085428801439</v>
      </c>
      <c r="AA35" s="17" t="e">
        <f t="shared" si="5"/>
        <v>#DIV/0!</v>
      </c>
      <c r="AB35" s="17" t="e">
        <f t="shared" si="6"/>
        <v>#DIV/0!</v>
      </c>
      <c r="AC35" s="53"/>
    </row>
    <row r="36" spans="1:29" ht="56.25" customHeight="1" x14ac:dyDescent="0.25">
      <c r="A36" s="21" t="s">
        <v>94</v>
      </c>
      <c r="B36" s="23" t="s">
        <v>52</v>
      </c>
      <c r="C36" s="52" t="s">
        <v>73</v>
      </c>
      <c r="D36" s="51" t="s">
        <v>66</v>
      </c>
      <c r="E36" s="4">
        <f t="shared" si="38"/>
        <v>44000</v>
      </c>
      <c r="F36" s="39">
        <f t="shared" ref="F36:H36" si="43">F37</f>
        <v>44000</v>
      </c>
      <c r="G36" s="39">
        <f t="shared" si="43"/>
        <v>0</v>
      </c>
      <c r="H36" s="39">
        <f t="shared" si="43"/>
        <v>0</v>
      </c>
      <c r="I36" s="39">
        <f>I37</f>
        <v>0</v>
      </c>
      <c r="J36" s="39">
        <f t="shared" si="1"/>
        <v>88000</v>
      </c>
      <c r="K36" s="39">
        <f t="shared" ref="K36:M36" si="44">K37</f>
        <v>88000</v>
      </c>
      <c r="L36" s="39">
        <f t="shared" si="44"/>
        <v>0</v>
      </c>
      <c r="M36" s="39">
        <f t="shared" si="44"/>
        <v>0</v>
      </c>
      <c r="N36" s="39">
        <f>N37</f>
        <v>0</v>
      </c>
      <c r="O36" s="39">
        <f t="shared" si="41"/>
        <v>36000</v>
      </c>
      <c r="P36" s="39">
        <f t="shared" ref="P36:Q36" si="45">P37</f>
        <v>36000</v>
      </c>
      <c r="Q36" s="39">
        <f t="shared" si="45"/>
        <v>0</v>
      </c>
      <c r="R36" s="39">
        <f>R37</f>
        <v>0</v>
      </c>
      <c r="S36" s="4">
        <f>S37</f>
        <v>0</v>
      </c>
      <c r="T36" s="13">
        <f>O36/E36*100</f>
        <v>81.818181818181827</v>
      </c>
      <c r="U36" s="13">
        <f t="shared" si="15"/>
        <v>81.818181818181827</v>
      </c>
      <c r="V36" s="13" t="e">
        <f t="shared" si="16"/>
        <v>#DIV/0!</v>
      </c>
      <c r="W36" s="13" t="e">
        <f t="shared" si="17"/>
        <v>#DIV/0!</v>
      </c>
      <c r="X36" s="13"/>
      <c r="Y36" s="13">
        <f t="shared" si="3"/>
        <v>40.909090909090914</v>
      </c>
      <c r="Z36" s="13">
        <f t="shared" si="4"/>
        <v>40.909090909090914</v>
      </c>
      <c r="AA36" s="13" t="e">
        <f t="shared" si="5"/>
        <v>#DIV/0!</v>
      </c>
      <c r="AB36" s="13" t="e">
        <f t="shared" si="6"/>
        <v>#DIV/0!</v>
      </c>
      <c r="AC36" s="53"/>
    </row>
    <row r="37" spans="1:29" ht="16.5" customHeight="1" x14ac:dyDescent="0.25">
      <c r="A37" s="22"/>
      <c r="B37" s="6" t="s">
        <v>51</v>
      </c>
      <c r="C37" s="5" t="s">
        <v>16</v>
      </c>
      <c r="D37" s="51"/>
      <c r="E37" s="3">
        <f t="shared" si="38"/>
        <v>44000</v>
      </c>
      <c r="F37" s="70">
        <v>44000</v>
      </c>
      <c r="G37" s="70">
        <v>0</v>
      </c>
      <c r="H37" s="70">
        <v>0</v>
      </c>
      <c r="I37" s="70">
        <v>0</v>
      </c>
      <c r="J37" s="70">
        <f t="shared" si="1"/>
        <v>88000</v>
      </c>
      <c r="K37" s="70">
        <v>88000</v>
      </c>
      <c r="L37" s="70">
        <v>0</v>
      </c>
      <c r="M37" s="70">
        <v>0</v>
      </c>
      <c r="N37" s="70">
        <v>0</v>
      </c>
      <c r="O37" s="70">
        <f t="shared" si="41"/>
        <v>36000</v>
      </c>
      <c r="P37" s="70">
        <v>36000</v>
      </c>
      <c r="Q37" s="70">
        <v>0</v>
      </c>
      <c r="R37" s="70">
        <v>0</v>
      </c>
      <c r="S37" s="3">
        <v>0</v>
      </c>
      <c r="T37" s="17">
        <f t="shared" si="11"/>
        <v>81.818181818181827</v>
      </c>
      <c r="U37" s="17">
        <f t="shared" si="15"/>
        <v>81.818181818181827</v>
      </c>
      <c r="V37" s="17" t="e">
        <f t="shared" si="16"/>
        <v>#DIV/0!</v>
      </c>
      <c r="W37" s="17" t="e">
        <f t="shared" si="17"/>
        <v>#DIV/0!</v>
      </c>
      <c r="X37" s="17"/>
      <c r="Y37" s="17">
        <f t="shared" si="3"/>
        <v>40.909090909090914</v>
      </c>
      <c r="Z37" s="17">
        <f t="shared" si="4"/>
        <v>40.909090909090914</v>
      </c>
      <c r="AA37" s="17" t="e">
        <f t="shared" si="5"/>
        <v>#DIV/0!</v>
      </c>
      <c r="AB37" s="17" t="e">
        <f t="shared" si="6"/>
        <v>#DIV/0!</v>
      </c>
      <c r="AC37" s="53"/>
    </row>
    <row r="38" spans="1:29" ht="21" x14ac:dyDescent="0.25">
      <c r="A38" s="21" t="s">
        <v>95</v>
      </c>
      <c r="B38" s="23" t="s">
        <v>54</v>
      </c>
      <c r="C38" s="1" t="s">
        <v>77</v>
      </c>
      <c r="D38" s="2" t="s">
        <v>66</v>
      </c>
      <c r="E38" s="39">
        <f t="shared" si="38"/>
        <v>3799715</v>
      </c>
      <c r="F38" s="39">
        <f t="shared" ref="F38:H38" si="46">F39+F40</f>
        <v>0</v>
      </c>
      <c r="G38" s="39">
        <f t="shared" si="46"/>
        <v>3799715</v>
      </c>
      <c r="H38" s="39">
        <f t="shared" si="46"/>
        <v>0</v>
      </c>
      <c r="I38" s="39">
        <f>I39+I40</f>
        <v>0</v>
      </c>
      <c r="J38" s="39">
        <f t="shared" si="1"/>
        <v>4326950</v>
      </c>
      <c r="K38" s="39">
        <f t="shared" ref="K38:M38" si="47">K39+K40</f>
        <v>423650</v>
      </c>
      <c r="L38" s="39">
        <f t="shared" si="47"/>
        <v>3903300</v>
      </c>
      <c r="M38" s="39">
        <f t="shared" si="47"/>
        <v>0</v>
      </c>
      <c r="N38" s="39">
        <f>N39+N40</f>
        <v>0</v>
      </c>
      <c r="O38" s="39">
        <f t="shared" si="41"/>
        <v>2792863.46</v>
      </c>
      <c r="P38" s="39">
        <f t="shared" ref="P38:Q38" si="48">P39+P40</f>
        <v>0</v>
      </c>
      <c r="Q38" s="39">
        <f t="shared" si="48"/>
        <v>2792863.46</v>
      </c>
      <c r="R38" s="39">
        <f>R39+R40</f>
        <v>0</v>
      </c>
      <c r="S38" s="39">
        <f>S39+S40</f>
        <v>0</v>
      </c>
      <c r="T38" s="13">
        <f t="shared" si="11"/>
        <v>73.501919486066711</v>
      </c>
      <c r="U38" s="13" t="e">
        <f t="shared" si="15"/>
        <v>#DIV/0!</v>
      </c>
      <c r="V38" s="13">
        <f t="shared" si="16"/>
        <v>73.501919486066711</v>
      </c>
      <c r="W38" s="13" t="e">
        <f t="shared" si="17"/>
        <v>#DIV/0!</v>
      </c>
      <c r="X38" s="13"/>
      <c r="Y38" s="13">
        <f t="shared" si="3"/>
        <v>64.545776124059671</v>
      </c>
      <c r="Z38" s="13">
        <f t="shared" si="4"/>
        <v>0</v>
      </c>
      <c r="AA38" s="13">
        <f t="shared" si="5"/>
        <v>71.551340148079831</v>
      </c>
      <c r="AB38" s="13" t="e">
        <f t="shared" si="6"/>
        <v>#DIV/0!</v>
      </c>
      <c r="AC38" s="18"/>
    </row>
    <row r="39" spans="1:29" ht="105" customHeight="1" x14ac:dyDescent="0.25">
      <c r="A39" s="22"/>
      <c r="B39" s="6" t="s">
        <v>55</v>
      </c>
      <c r="C39" s="5" t="s">
        <v>53</v>
      </c>
      <c r="D39" s="51"/>
      <c r="E39" s="3">
        <f t="shared" si="38"/>
        <v>3799715</v>
      </c>
      <c r="F39" s="70">
        <v>0</v>
      </c>
      <c r="G39" s="70">
        <v>3799715</v>
      </c>
      <c r="H39" s="70">
        <v>0</v>
      </c>
      <c r="I39" s="70">
        <v>0</v>
      </c>
      <c r="J39" s="70">
        <f t="shared" si="1"/>
        <v>3903300</v>
      </c>
      <c r="K39" s="70">
        <v>0</v>
      </c>
      <c r="L39" s="70">
        <v>3903300</v>
      </c>
      <c r="M39" s="70">
        <v>0</v>
      </c>
      <c r="N39" s="39">
        <v>0</v>
      </c>
      <c r="O39" s="70">
        <f t="shared" si="41"/>
        <v>2792863.46</v>
      </c>
      <c r="P39" s="70">
        <v>0</v>
      </c>
      <c r="Q39" s="70">
        <v>2792863.46</v>
      </c>
      <c r="R39" s="70">
        <v>0</v>
      </c>
      <c r="S39" s="3">
        <v>0</v>
      </c>
      <c r="T39" s="17">
        <f t="shared" si="11"/>
        <v>73.501919486066711</v>
      </c>
      <c r="U39" s="17" t="e">
        <f t="shared" si="15"/>
        <v>#DIV/0!</v>
      </c>
      <c r="V39" s="17">
        <f t="shared" si="16"/>
        <v>73.501919486066711</v>
      </c>
      <c r="W39" s="17" t="e">
        <f t="shared" si="17"/>
        <v>#DIV/0!</v>
      </c>
      <c r="X39" s="17"/>
      <c r="Y39" s="17">
        <f t="shared" si="3"/>
        <v>71.551340148079831</v>
      </c>
      <c r="Z39" s="17" t="e">
        <f t="shared" si="4"/>
        <v>#DIV/0!</v>
      </c>
      <c r="AA39" s="17">
        <f t="shared" si="5"/>
        <v>71.551340148079831</v>
      </c>
      <c r="AB39" s="17" t="e">
        <f t="shared" si="6"/>
        <v>#DIV/0!</v>
      </c>
      <c r="AC39" s="53"/>
    </row>
    <row r="40" spans="1:29" ht="13.5" customHeight="1" x14ac:dyDescent="0.25">
      <c r="A40" s="22"/>
      <c r="B40" s="6" t="s">
        <v>56</v>
      </c>
      <c r="C40" s="5" t="s">
        <v>16</v>
      </c>
      <c r="D40" s="51"/>
      <c r="E40" s="3">
        <f t="shared" si="38"/>
        <v>0</v>
      </c>
      <c r="F40" s="70">
        <v>0</v>
      </c>
      <c r="G40" s="70">
        <v>0</v>
      </c>
      <c r="H40" s="70">
        <v>0</v>
      </c>
      <c r="I40" s="70">
        <v>0</v>
      </c>
      <c r="J40" s="70">
        <f t="shared" si="1"/>
        <v>423650</v>
      </c>
      <c r="K40" s="70">
        <v>423650</v>
      </c>
      <c r="L40" s="70">
        <v>0</v>
      </c>
      <c r="M40" s="70">
        <v>0</v>
      </c>
      <c r="N40" s="70">
        <v>0</v>
      </c>
      <c r="O40" s="70">
        <f t="shared" si="41"/>
        <v>0</v>
      </c>
      <c r="P40" s="70">
        <v>0</v>
      </c>
      <c r="Q40" s="70">
        <v>0</v>
      </c>
      <c r="R40" s="70">
        <v>0</v>
      </c>
      <c r="S40" s="3">
        <v>0</v>
      </c>
      <c r="T40" s="17" t="e">
        <f t="shared" si="11"/>
        <v>#DIV/0!</v>
      </c>
      <c r="U40" s="17" t="e">
        <f t="shared" si="15"/>
        <v>#DIV/0!</v>
      </c>
      <c r="V40" s="17" t="e">
        <f t="shared" si="16"/>
        <v>#DIV/0!</v>
      </c>
      <c r="W40" s="17" t="e">
        <f t="shared" si="17"/>
        <v>#DIV/0!</v>
      </c>
      <c r="X40" s="17"/>
      <c r="Y40" s="17">
        <f t="shared" si="3"/>
        <v>0</v>
      </c>
      <c r="Z40" s="17">
        <f t="shared" si="4"/>
        <v>0</v>
      </c>
      <c r="AA40" s="17" t="e">
        <f t="shared" si="5"/>
        <v>#DIV/0!</v>
      </c>
      <c r="AB40" s="17" t="e">
        <f t="shared" si="6"/>
        <v>#DIV/0!</v>
      </c>
      <c r="AC40" s="53"/>
    </row>
    <row r="41" spans="1:29" ht="52.5" x14ac:dyDescent="0.25">
      <c r="A41" s="21" t="s">
        <v>96</v>
      </c>
      <c r="B41" s="53"/>
      <c r="C41" s="52" t="s">
        <v>72</v>
      </c>
      <c r="D41" s="51" t="s">
        <v>66</v>
      </c>
      <c r="E41" s="4">
        <f>F41+G41+H41+I41</f>
        <v>55000</v>
      </c>
      <c r="F41" s="39">
        <f t="shared" ref="F41:H41" si="49">F42</f>
        <v>55000</v>
      </c>
      <c r="G41" s="39">
        <f t="shared" si="49"/>
        <v>0</v>
      </c>
      <c r="H41" s="39">
        <f t="shared" si="49"/>
        <v>0</v>
      </c>
      <c r="I41" s="39">
        <f>I42</f>
        <v>0</v>
      </c>
      <c r="J41" s="39">
        <f t="shared" si="1"/>
        <v>55000</v>
      </c>
      <c r="K41" s="39">
        <f t="shared" ref="K41:M41" si="50">K42</f>
        <v>55000</v>
      </c>
      <c r="L41" s="39">
        <f t="shared" si="50"/>
        <v>0</v>
      </c>
      <c r="M41" s="39">
        <f t="shared" si="50"/>
        <v>0</v>
      </c>
      <c r="N41" s="39">
        <f>N42</f>
        <v>0</v>
      </c>
      <c r="O41" s="39">
        <f t="shared" si="41"/>
        <v>49000</v>
      </c>
      <c r="P41" s="39">
        <f t="shared" ref="P41:Q41" si="51">P42</f>
        <v>49000</v>
      </c>
      <c r="Q41" s="39">
        <f t="shared" si="51"/>
        <v>0</v>
      </c>
      <c r="R41" s="39">
        <f>R42</f>
        <v>0</v>
      </c>
      <c r="S41" s="4">
        <f>S42</f>
        <v>0</v>
      </c>
      <c r="T41" s="13">
        <f t="shared" si="11"/>
        <v>89.090909090909093</v>
      </c>
      <c r="U41" s="13">
        <f t="shared" si="15"/>
        <v>89.090909090909093</v>
      </c>
      <c r="V41" s="13" t="e">
        <f t="shared" si="16"/>
        <v>#DIV/0!</v>
      </c>
      <c r="W41" s="13" t="e">
        <f t="shared" si="17"/>
        <v>#DIV/0!</v>
      </c>
      <c r="X41" s="13" t="e">
        <f>S41/I41*100</f>
        <v>#DIV/0!</v>
      </c>
      <c r="Y41" s="13">
        <f t="shared" si="3"/>
        <v>89.090909090909093</v>
      </c>
      <c r="Z41" s="13">
        <f t="shared" si="4"/>
        <v>89.090909090909093</v>
      </c>
      <c r="AA41" s="13" t="e">
        <f t="shared" si="5"/>
        <v>#DIV/0!</v>
      </c>
      <c r="AB41" s="13" t="e">
        <f t="shared" si="6"/>
        <v>#DIV/0!</v>
      </c>
      <c r="AC41" s="53"/>
    </row>
    <row r="42" spans="1:29" ht="13.5" customHeight="1" x14ac:dyDescent="0.25">
      <c r="A42" s="22"/>
      <c r="B42" s="6" t="s">
        <v>57</v>
      </c>
      <c r="C42" s="5" t="s">
        <v>16</v>
      </c>
      <c r="D42" s="51"/>
      <c r="E42" s="3">
        <f t="shared" si="38"/>
        <v>55000</v>
      </c>
      <c r="F42" s="70">
        <v>55000</v>
      </c>
      <c r="G42" s="70">
        <v>0</v>
      </c>
      <c r="H42" s="70">
        <v>0</v>
      </c>
      <c r="I42" s="70">
        <v>0</v>
      </c>
      <c r="J42" s="70">
        <f t="shared" si="1"/>
        <v>55000</v>
      </c>
      <c r="K42" s="70">
        <v>55000</v>
      </c>
      <c r="L42" s="70">
        <v>0</v>
      </c>
      <c r="M42" s="70">
        <v>0</v>
      </c>
      <c r="N42" s="39">
        <v>0</v>
      </c>
      <c r="O42" s="70">
        <f t="shared" si="41"/>
        <v>49000</v>
      </c>
      <c r="P42" s="70">
        <v>49000</v>
      </c>
      <c r="Q42" s="70">
        <v>0</v>
      </c>
      <c r="R42" s="70">
        <v>0</v>
      </c>
      <c r="S42" s="3">
        <v>0</v>
      </c>
      <c r="T42" s="17">
        <f t="shared" si="11"/>
        <v>89.090909090909093</v>
      </c>
      <c r="U42" s="17">
        <f t="shared" si="15"/>
        <v>89.090909090909093</v>
      </c>
      <c r="V42" s="17" t="e">
        <f t="shared" si="16"/>
        <v>#DIV/0!</v>
      </c>
      <c r="W42" s="17" t="e">
        <f t="shared" si="17"/>
        <v>#DIV/0!</v>
      </c>
      <c r="X42" s="13" t="e">
        <f t="shared" ref="X42:X45" si="52">S42/I42*100</f>
        <v>#DIV/0!</v>
      </c>
      <c r="Y42" s="17">
        <f t="shared" si="3"/>
        <v>89.090909090909093</v>
      </c>
      <c r="Z42" s="17">
        <f t="shared" si="4"/>
        <v>89.090909090909093</v>
      </c>
      <c r="AA42" s="17" t="e">
        <f t="shared" si="5"/>
        <v>#DIV/0!</v>
      </c>
      <c r="AB42" s="17" t="e">
        <f t="shared" si="6"/>
        <v>#DIV/0!</v>
      </c>
      <c r="AC42" s="53"/>
    </row>
    <row r="43" spans="1:29" ht="35.25" customHeight="1" x14ac:dyDescent="0.25">
      <c r="A43" s="20"/>
      <c r="B43" s="6"/>
      <c r="C43" s="62" t="s">
        <v>127</v>
      </c>
      <c r="D43" s="51" t="s">
        <v>67</v>
      </c>
      <c r="E43" s="3">
        <f>F43+G43+H43</f>
        <v>24223278.289999999</v>
      </c>
      <c r="F43" s="39">
        <f t="shared" ref="F43:S43" si="53">F44+F45</f>
        <v>24223278.289999999</v>
      </c>
      <c r="G43" s="39">
        <f t="shared" si="53"/>
        <v>0</v>
      </c>
      <c r="H43" s="39">
        <f t="shared" si="53"/>
        <v>0</v>
      </c>
      <c r="I43" s="39">
        <f t="shared" si="53"/>
        <v>0</v>
      </c>
      <c r="J43" s="39">
        <f t="shared" si="53"/>
        <v>30218017</v>
      </c>
      <c r="K43" s="39">
        <f t="shared" si="53"/>
        <v>30218017</v>
      </c>
      <c r="L43" s="39">
        <f t="shared" si="53"/>
        <v>0</v>
      </c>
      <c r="M43" s="39">
        <f t="shared" si="53"/>
        <v>0</v>
      </c>
      <c r="N43" s="39">
        <f t="shared" si="53"/>
        <v>0</v>
      </c>
      <c r="O43" s="39">
        <f t="shared" si="53"/>
        <v>22754507.670000002</v>
      </c>
      <c r="P43" s="39">
        <f t="shared" si="53"/>
        <v>22754507.670000002</v>
      </c>
      <c r="Q43" s="39">
        <f t="shared" si="53"/>
        <v>0</v>
      </c>
      <c r="R43" s="39">
        <f t="shared" si="53"/>
        <v>0</v>
      </c>
      <c r="S43" s="4">
        <f t="shared" si="53"/>
        <v>0</v>
      </c>
      <c r="T43" s="17">
        <f t="shared" si="11"/>
        <v>93.936532444469563</v>
      </c>
      <c r="U43" s="17">
        <f t="shared" si="15"/>
        <v>93.936532444469563</v>
      </c>
      <c r="V43" s="17" t="e">
        <f t="shared" si="16"/>
        <v>#DIV/0!</v>
      </c>
      <c r="W43" s="17" t="e">
        <f t="shared" si="17"/>
        <v>#DIV/0!</v>
      </c>
      <c r="X43" s="13" t="e">
        <f t="shared" si="52"/>
        <v>#DIV/0!</v>
      </c>
      <c r="Y43" s="17">
        <f t="shared" si="3"/>
        <v>75.301128032325877</v>
      </c>
      <c r="Z43" s="17">
        <f t="shared" si="4"/>
        <v>75.301128032325877</v>
      </c>
      <c r="AA43" s="17" t="e">
        <f t="shared" si="5"/>
        <v>#DIV/0!</v>
      </c>
      <c r="AB43" s="17" t="e">
        <f t="shared" si="6"/>
        <v>#DIV/0!</v>
      </c>
      <c r="AC43" s="53"/>
    </row>
    <row r="44" spans="1:29" ht="13.5" customHeight="1" x14ac:dyDescent="0.25">
      <c r="A44" s="20"/>
      <c r="B44" s="6" t="s">
        <v>118</v>
      </c>
      <c r="C44" s="63" t="s">
        <v>117</v>
      </c>
      <c r="D44" s="73"/>
      <c r="E44" s="3">
        <f t="shared" ref="E44:E45" si="54">F44+G44+H44</f>
        <v>8853760.2899999991</v>
      </c>
      <c r="F44" s="3">
        <v>8853760.2899999991</v>
      </c>
      <c r="G44" s="3">
        <v>0</v>
      </c>
      <c r="H44" s="3">
        <v>0</v>
      </c>
      <c r="I44" s="3"/>
      <c r="J44" s="3">
        <f>K44+L44+M44+N44</f>
        <v>9540430</v>
      </c>
      <c r="K44" s="3">
        <v>9540430</v>
      </c>
      <c r="L44" s="3">
        <v>0</v>
      </c>
      <c r="M44" s="3">
        <v>0</v>
      </c>
      <c r="N44" s="4">
        <v>0</v>
      </c>
      <c r="O44" s="3">
        <f>P44+Q44+R44+S44</f>
        <v>7394878.7000000002</v>
      </c>
      <c r="P44" s="3">
        <v>7394878.7000000002</v>
      </c>
      <c r="Q44" s="3">
        <v>0</v>
      </c>
      <c r="R44" s="3">
        <v>0</v>
      </c>
      <c r="S44" s="3">
        <v>0</v>
      </c>
      <c r="T44" s="17">
        <f t="shared" si="11"/>
        <v>83.522463425537367</v>
      </c>
      <c r="U44" s="17">
        <f t="shared" si="15"/>
        <v>83.522463425537367</v>
      </c>
      <c r="V44" s="17" t="e">
        <f t="shared" si="16"/>
        <v>#DIV/0!</v>
      </c>
      <c r="W44" s="17" t="e">
        <f t="shared" si="17"/>
        <v>#DIV/0!</v>
      </c>
      <c r="X44" s="13" t="e">
        <f t="shared" si="52"/>
        <v>#DIV/0!</v>
      </c>
      <c r="Y44" s="17">
        <f t="shared" si="3"/>
        <v>77.510958101469214</v>
      </c>
      <c r="Z44" s="17">
        <f t="shared" si="4"/>
        <v>77.510958101469214</v>
      </c>
      <c r="AA44" s="17" t="e">
        <f t="shared" si="5"/>
        <v>#DIV/0!</v>
      </c>
      <c r="AB44" s="17" t="e">
        <f t="shared" si="6"/>
        <v>#DIV/0!</v>
      </c>
      <c r="AC44" s="72"/>
    </row>
    <row r="45" spans="1:29" ht="13.5" customHeight="1" x14ac:dyDescent="0.2">
      <c r="A45" s="20"/>
      <c r="B45" s="64" t="s">
        <v>119</v>
      </c>
      <c r="C45" s="65" t="s">
        <v>12</v>
      </c>
      <c r="D45" s="73"/>
      <c r="E45" s="3">
        <f t="shared" si="54"/>
        <v>15369518</v>
      </c>
      <c r="F45" s="3">
        <v>15369518</v>
      </c>
      <c r="G45" s="3">
        <v>0</v>
      </c>
      <c r="H45" s="3">
        <v>0</v>
      </c>
      <c r="I45" s="3"/>
      <c r="J45" s="3">
        <f>K45+L45+M45+N45</f>
        <v>20677587</v>
      </c>
      <c r="K45" s="3">
        <v>20677587</v>
      </c>
      <c r="L45" s="3">
        <v>0</v>
      </c>
      <c r="M45" s="3">
        <v>0</v>
      </c>
      <c r="N45" s="4">
        <v>0</v>
      </c>
      <c r="O45" s="3">
        <f>P45+Q45+R45+S45</f>
        <v>15359628.970000001</v>
      </c>
      <c r="P45" s="3">
        <v>15359628.970000001</v>
      </c>
      <c r="Q45" s="3">
        <v>0</v>
      </c>
      <c r="R45" s="3">
        <v>0</v>
      </c>
      <c r="S45" s="3">
        <v>0</v>
      </c>
      <c r="T45" s="17">
        <f t="shared" si="11"/>
        <v>99.935658164426499</v>
      </c>
      <c r="U45" s="17">
        <f t="shared" si="15"/>
        <v>99.935658164426499</v>
      </c>
      <c r="V45" s="17" t="e">
        <f t="shared" si="16"/>
        <v>#DIV/0!</v>
      </c>
      <c r="W45" s="17" t="e">
        <f t="shared" si="17"/>
        <v>#DIV/0!</v>
      </c>
      <c r="X45" s="13" t="e">
        <f t="shared" si="52"/>
        <v>#DIV/0!</v>
      </c>
      <c r="Y45" s="17">
        <f t="shared" si="3"/>
        <v>74.28153473613726</v>
      </c>
      <c r="Z45" s="17">
        <f t="shared" si="4"/>
        <v>74.28153473613726</v>
      </c>
      <c r="AA45" s="17" t="e">
        <f t="shared" si="5"/>
        <v>#DIV/0!</v>
      </c>
      <c r="AB45" s="17" t="e">
        <f t="shared" si="6"/>
        <v>#DIV/0!</v>
      </c>
      <c r="AC45" s="72"/>
    </row>
    <row r="46" spans="1:29" s="15" customFormat="1" ht="23.25" customHeight="1" x14ac:dyDescent="0.25">
      <c r="A46" s="19" t="s">
        <v>92</v>
      </c>
      <c r="B46" s="24"/>
      <c r="C46" s="40" t="s">
        <v>97</v>
      </c>
      <c r="D46" s="2"/>
      <c r="E46" s="39">
        <f>E47</f>
        <v>42284653</v>
      </c>
      <c r="F46" s="39">
        <f t="shared" ref="F46:S46" si="55">F47</f>
        <v>42002353</v>
      </c>
      <c r="G46" s="39">
        <f t="shared" si="55"/>
        <v>282300</v>
      </c>
      <c r="H46" s="39">
        <f t="shared" si="55"/>
        <v>0</v>
      </c>
      <c r="I46" s="39">
        <f t="shared" si="55"/>
        <v>0</v>
      </c>
      <c r="J46" s="39">
        <f t="shared" si="1"/>
        <v>65646464</v>
      </c>
      <c r="K46" s="39">
        <f t="shared" si="55"/>
        <v>65364164</v>
      </c>
      <c r="L46" s="39">
        <f t="shared" si="55"/>
        <v>282300</v>
      </c>
      <c r="M46" s="39">
        <f t="shared" si="55"/>
        <v>0</v>
      </c>
      <c r="N46" s="39">
        <f t="shared" si="55"/>
        <v>0</v>
      </c>
      <c r="O46" s="39">
        <f t="shared" si="55"/>
        <v>38296485.560000002</v>
      </c>
      <c r="P46" s="39">
        <f t="shared" si="55"/>
        <v>38014185.560000002</v>
      </c>
      <c r="Q46" s="39">
        <f t="shared" si="55"/>
        <v>282300</v>
      </c>
      <c r="R46" s="39">
        <f t="shared" si="55"/>
        <v>0</v>
      </c>
      <c r="S46" s="39">
        <f t="shared" si="55"/>
        <v>0</v>
      </c>
      <c r="T46" s="13">
        <f t="shared" si="11"/>
        <v>90.568286229048638</v>
      </c>
      <c r="U46" s="13">
        <f t="shared" si="15"/>
        <v>90.504895190038525</v>
      </c>
      <c r="V46" s="17">
        <f t="shared" si="16"/>
        <v>100</v>
      </c>
      <c r="W46" s="13" t="e">
        <f t="shared" si="17"/>
        <v>#DIV/0!</v>
      </c>
      <c r="X46" s="13"/>
      <c r="Y46" s="13">
        <f t="shared" si="3"/>
        <v>58.337468961009087</v>
      </c>
      <c r="Z46" s="13">
        <f t="shared" si="4"/>
        <v>58.15753347660042</v>
      </c>
      <c r="AA46" s="13">
        <f t="shared" si="5"/>
        <v>100</v>
      </c>
      <c r="AB46" s="13" t="e">
        <f t="shared" si="6"/>
        <v>#DIV/0!</v>
      </c>
      <c r="AC46" s="14"/>
    </row>
    <row r="47" spans="1:29" s="15" customFormat="1" ht="36" customHeight="1" x14ac:dyDescent="0.25">
      <c r="A47" s="21" t="s">
        <v>89</v>
      </c>
      <c r="B47" s="14"/>
      <c r="C47" s="52" t="s">
        <v>78</v>
      </c>
      <c r="D47" s="51" t="s">
        <v>66</v>
      </c>
      <c r="E47" s="4">
        <f>F47+G47+H47</f>
        <v>42284653</v>
      </c>
      <c r="F47" s="39">
        <f>F48+F49</f>
        <v>42002353</v>
      </c>
      <c r="G47" s="39">
        <f t="shared" ref="G47:H47" si="56">G48+G49</f>
        <v>282300</v>
      </c>
      <c r="H47" s="39">
        <f t="shared" si="56"/>
        <v>0</v>
      </c>
      <c r="I47" s="39">
        <f>I48</f>
        <v>0</v>
      </c>
      <c r="J47" s="39">
        <f t="shared" si="1"/>
        <v>65646464</v>
      </c>
      <c r="K47" s="39">
        <f>K48+K49</f>
        <v>65364164</v>
      </c>
      <c r="L47" s="39">
        <f t="shared" ref="L47" si="57">L48+L49</f>
        <v>282300</v>
      </c>
      <c r="M47" s="39">
        <f t="shared" ref="M47" si="58">M48+M49</f>
        <v>0</v>
      </c>
      <c r="N47" s="39">
        <f>N48</f>
        <v>0</v>
      </c>
      <c r="O47" s="39">
        <f>P47+Q47+R47+S47</f>
        <v>38296485.560000002</v>
      </c>
      <c r="P47" s="39">
        <f>P48+P49</f>
        <v>38014185.560000002</v>
      </c>
      <c r="Q47" s="39">
        <f t="shared" ref="Q47" si="59">Q48+Q49</f>
        <v>282300</v>
      </c>
      <c r="R47" s="39">
        <f t="shared" ref="R47" si="60">R48+R49</f>
        <v>0</v>
      </c>
      <c r="S47" s="4">
        <f>S48</f>
        <v>0</v>
      </c>
      <c r="T47" s="13">
        <f t="shared" si="11"/>
        <v>90.568286229048638</v>
      </c>
      <c r="U47" s="13">
        <f t="shared" si="15"/>
        <v>90.504895190038525</v>
      </c>
      <c r="V47" s="13">
        <f t="shared" si="16"/>
        <v>100</v>
      </c>
      <c r="W47" s="13" t="e">
        <f t="shared" si="17"/>
        <v>#DIV/0!</v>
      </c>
      <c r="X47" s="13"/>
      <c r="Y47" s="13">
        <f t="shared" si="3"/>
        <v>58.337468961009087</v>
      </c>
      <c r="Z47" s="13">
        <f t="shared" si="4"/>
        <v>58.15753347660042</v>
      </c>
      <c r="AA47" s="13">
        <f t="shared" si="5"/>
        <v>100</v>
      </c>
      <c r="AB47" s="13" t="e">
        <f t="shared" si="6"/>
        <v>#DIV/0!</v>
      </c>
      <c r="AC47" s="14"/>
    </row>
    <row r="48" spans="1:29" ht="15.75" customHeight="1" x14ac:dyDescent="0.25">
      <c r="A48" s="19"/>
      <c r="B48" s="23" t="s">
        <v>28</v>
      </c>
      <c r="C48" s="5" t="s">
        <v>18</v>
      </c>
      <c r="D48" s="51"/>
      <c r="E48" s="3">
        <f>F48+G48+H48+I48</f>
        <v>42002353</v>
      </c>
      <c r="F48" s="70">
        <f>41526689+475664</f>
        <v>42002353</v>
      </c>
      <c r="G48" s="70">
        <v>0</v>
      </c>
      <c r="H48" s="70">
        <v>0</v>
      </c>
      <c r="I48" s="39">
        <v>0</v>
      </c>
      <c r="J48" s="70">
        <f t="shared" si="1"/>
        <v>65364164</v>
      </c>
      <c r="K48" s="70">
        <f>64888500+475664</f>
        <v>65364164</v>
      </c>
      <c r="L48" s="70">
        <v>0</v>
      </c>
      <c r="M48" s="70">
        <v>0</v>
      </c>
      <c r="N48" s="70">
        <v>0</v>
      </c>
      <c r="O48" s="70">
        <f>P48+Q48+R48+S48</f>
        <v>38014185.560000002</v>
      </c>
      <c r="P48" s="70">
        <f>37538521.56+475664</f>
        <v>38014185.560000002</v>
      </c>
      <c r="Q48" s="70">
        <v>0</v>
      </c>
      <c r="R48" s="70">
        <v>0</v>
      </c>
      <c r="S48" s="3">
        <v>0</v>
      </c>
      <c r="T48" s="17">
        <f t="shared" si="11"/>
        <v>90.504895190038525</v>
      </c>
      <c r="U48" s="17">
        <f t="shared" si="15"/>
        <v>90.504895190038525</v>
      </c>
      <c r="V48" s="17" t="e">
        <f t="shared" si="16"/>
        <v>#DIV/0!</v>
      </c>
      <c r="W48" s="17" t="e">
        <f t="shared" si="17"/>
        <v>#DIV/0!</v>
      </c>
      <c r="X48" s="17"/>
      <c r="Y48" s="17">
        <f t="shared" si="3"/>
        <v>58.15753347660042</v>
      </c>
      <c r="Z48" s="17">
        <f t="shared" si="4"/>
        <v>58.15753347660042</v>
      </c>
      <c r="AA48" s="17" t="e">
        <f t="shared" si="5"/>
        <v>#DIV/0!</v>
      </c>
      <c r="AB48" s="17" t="e">
        <f t="shared" si="6"/>
        <v>#DIV/0!</v>
      </c>
      <c r="AC48" s="53"/>
    </row>
    <row r="49" spans="1:29" ht="71.25" customHeight="1" x14ac:dyDescent="0.25">
      <c r="A49" s="19"/>
      <c r="B49" s="23" t="s">
        <v>120</v>
      </c>
      <c r="C49" s="5" t="s">
        <v>123</v>
      </c>
      <c r="D49" s="51"/>
      <c r="E49" s="3">
        <f>F49+G49+H49+I49</f>
        <v>282300</v>
      </c>
      <c r="F49" s="70">
        <v>0</v>
      </c>
      <c r="G49" s="70">
        <v>282300</v>
      </c>
      <c r="H49" s="70">
        <v>0</v>
      </c>
      <c r="I49" s="39">
        <v>0</v>
      </c>
      <c r="J49" s="70">
        <f t="shared" ref="J49" si="61">K49+L49+M49+N49</f>
        <v>282300</v>
      </c>
      <c r="K49" s="70">
        <v>0</v>
      </c>
      <c r="L49" s="70">
        <v>282300</v>
      </c>
      <c r="M49" s="70">
        <v>0</v>
      </c>
      <c r="N49" s="70">
        <v>0</v>
      </c>
      <c r="O49" s="70">
        <f>P49+Q49+R49+S49</f>
        <v>282300</v>
      </c>
      <c r="P49" s="70">
        <v>0</v>
      </c>
      <c r="Q49" s="70">
        <v>282300</v>
      </c>
      <c r="R49" s="70">
        <v>0</v>
      </c>
      <c r="S49" s="3">
        <v>0</v>
      </c>
      <c r="T49" s="17">
        <f t="shared" ref="T49" si="62">O49/E49*100</f>
        <v>100</v>
      </c>
      <c r="U49" s="17" t="e">
        <f t="shared" ref="U49" si="63">P49/F49*100</f>
        <v>#DIV/0!</v>
      </c>
      <c r="V49" s="17">
        <f t="shared" ref="V49" si="64">Q49/G49*100</f>
        <v>100</v>
      </c>
      <c r="W49" s="17" t="e">
        <f t="shared" ref="W49" si="65">R49/H49*100</f>
        <v>#DIV/0!</v>
      </c>
      <c r="X49" s="17"/>
      <c r="Y49" s="17">
        <f t="shared" ref="Y49" si="66">O49/J49*100</f>
        <v>100</v>
      </c>
      <c r="Z49" s="17" t="e">
        <f t="shared" ref="Z49" si="67">P49/K49*100</f>
        <v>#DIV/0!</v>
      </c>
      <c r="AA49" s="17">
        <f t="shared" ref="AA49" si="68">Q49/L49*100</f>
        <v>100</v>
      </c>
      <c r="AB49" s="17" t="e">
        <f t="shared" ref="AB49" si="69">R49/M49*100</f>
        <v>#DIV/0!</v>
      </c>
      <c r="AC49" s="53"/>
    </row>
    <row r="50" spans="1:29" s="15" customFormat="1" ht="16.5" customHeight="1" x14ac:dyDescent="0.25">
      <c r="A50" s="21" t="s">
        <v>90</v>
      </c>
      <c r="B50" s="14"/>
      <c r="C50" s="1" t="s">
        <v>19</v>
      </c>
      <c r="D50" s="2"/>
      <c r="E50" s="39">
        <f>F50+G50+H50+I50</f>
        <v>52333651</v>
      </c>
      <c r="F50" s="39">
        <f t="shared" ref="F50:H50" si="70">F51</f>
        <v>14320490</v>
      </c>
      <c r="G50" s="39">
        <f t="shared" si="70"/>
        <v>38013161</v>
      </c>
      <c r="H50" s="39">
        <f t="shared" si="70"/>
        <v>0</v>
      </c>
      <c r="I50" s="39">
        <f t="shared" ref="I50:S50" si="71">I51</f>
        <v>0</v>
      </c>
      <c r="J50" s="39">
        <f t="shared" si="1"/>
        <v>63712296</v>
      </c>
      <c r="K50" s="39">
        <f t="shared" si="71"/>
        <v>16016098</v>
      </c>
      <c r="L50" s="39">
        <f t="shared" si="71"/>
        <v>47696198</v>
      </c>
      <c r="M50" s="39">
        <f t="shared" si="71"/>
        <v>0</v>
      </c>
      <c r="N50" s="39">
        <f t="shared" si="71"/>
        <v>0</v>
      </c>
      <c r="O50" s="39">
        <f t="shared" si="71"/>
        <v>44320347.200000003</v>
      </c>
      <c r="P50" s="39">
        <f t="shared" si="71"/>
        <v>13826230.199999999</v>
      </c>
      <c r="Q50" s="39">
        <f t="shared" si="71"/>
        <v>30494117</v>
      </c>
      <c r="R50" s="39">
        <f t="shared" si="71"/>
        <v>0</v>
      </c>
      <c r="S50" s="39">
        <f t="shared" si="71"/>
        <v>0</v>
      </c>
      <c r="T50" s="13">
        <f t="shared" si="11"/>
        <v>84.688047466820166</v>
      </c>
      <c r="U50" s="13">
        <f t="shared" si="15"/>
        <v>96.548583183955287</v>
      </c>
      <c r="V50" s="13">
        <f t="shared" si="16"/>
        <v>80.219892789236866</v>
      </c>
      <c r="W50" s="13" t="e">
        <f t="shared" si="17"/>
        <v>#DIV/0!</v>
      </c>
      <c r="X50" s="13"/>
      <c r="Y50" s="13">
        <f t="shared" si="3"/>
        <v>69.563255419330687</v>
      </c>
      <c r="Z50" s="13">
        <f t="shared" si="4"/>
        <v>86.32708291370345</v>
      </c>
      <c r="AA50" s="13">
        <f t="shared" si="5"/>
        <v>63.934062417302108</v>
      </c>
      <c r="AB50" s="13" t="e">
        <f t="shared" si="6"/>
        <v>#DIV/0!</v>
      </c>
      <c r="AC50" s="14"/>
    </row>
    <row r="51" spans="1:29" s="15" customFormat="1" ht="24" customHeight="1" x14ac:dyDescent="0.25">
      <c r="A51" s="21" t="s">
        <v>98</v>
      </c>
      <c r="B51" s="24" t="s">
        <v>63</v>
      </c>
      <c r="C51" s="1" t="s">
        <v>25</v>
      </c>
      <c r="D51" s="2" t="s">
        <v>66</v>
      </c>
      <c r="E51" s="39">
        <f>F51+G51+H51+I51</f>
        <v>52333651</v>
      </c>
      <c r="F51" s="39">
        <f>F52+F53+F54+F55</f>
        <v>14320490</v>
      </c>
      <c r="G51" s="39">
        <f t="shared" ref="G51:H51" si="72">G52+G53+G54+G55</f>
        <v>38013161</v>
      </c>
      <c r="H51" s="39">
        <f t="shared" si="72"/>
        <v>0</v>
      </c>
      <c r="I51" s="39">
        <f>I52</f>
        <v>0</v>
      </c>
      <c r="J51" s="39">
        <f t="shared" si="1"/>
        <v>63712296</v>
      </c>
      <c r="K51" s="39">
        <f>K52+K53+K54+K55</f>
        <v>16016098</v>
      </c>
      <c r="L51" s="39">
        <f t="shared" ref="L51:M51" si="73">L52+L53+L54+L55</f>
        <v>47696198</v>
      </c>
      <c r="M51" s="39">
        <f t="shared" si="73"/>
        <v>0</v>
      </c>
      <c r="N51" s="39">
        <f>N52+N53+N54+N55</f>
        <v>0</v>
      </c>
      <c r="O51" s="39">
        <f>P51+Q51+R51+S51</f>
        <v>44320347.200000003</v>
      </c>
      <c r="P51" s="39">
        <f t="shared" ref="P51:Q51" si="74">P52+P53+P54+P55</f>
        <v>13826230.199999999</v>
      </c>
      <c r="Q51" s="39">
        <f t="shared" si="74"/>
        <v>30494117</v>
      </c>
      <c r="R51" s="39">
        <f>R52+R53+R54+R55</f>
        <v>0</v>
      </c>
      <c r="S51" s="39">
        <f>S52+S53+S54+S55</f>
        <v>0</v>
      </c>
      <c r="T51" s="13">
        <f t="shared" si="11"/>
        <v>84.688047466820166</v>
      </c>
      <c r="U51" s="13">
        <f t="shared" si="15"/>
        <v>96.548583183955287</v>
      </c>
      <c r="V51" s="13">
        <f t="shared" si="16"/>
        <v>80.219892789236866</v>
      </c>
      <c r="W51" s="13" t="e">
        <f t="shared" si="17"/>
        <v>#DIV/0!</v>
      </c>
      <c r="X51" s="13"/>
      <c r="Y51" s="13">
        <f t="shared" si="3"/>
        <v>69.563255419330687</v>
      </c>
      <c r="Z51" s="13">
        <f t="shared" si="4"/>
        <v>86.32708291370345</v>
      </c>
      <c r="AA51" s="13">
        <f t="shared" si="5"/>
        <v>63.934062417302108</v>
      </c>
      <c r="AB51" s="13" t="e">
        <f t="shared" si="6"/>
        <v>#DIV/0!</v>
      </c>
      <c r="AC51" s="14"/>
    </row>
    <row r="52" spans="1:29" ht="15.75" customHeight="1" x14ac:dyDescent="0.25">
      <c r="A52" s="22"/>
      <c r="B52" s="6" t="s">
        <v>58</v>
      </c>
      <c r="C52" s="5" t="s">
        <v>17</v>
      </c>
      <c r="D52" s="51"/>
      <c r="E52" s="3">
        <f>F52+G52+H52+I52</f>
        <v>9452296</v>
      </c>
      <c r="F52" s="70">
        <v>9452296</v>
      </c>
      <c r="G52" s="70">
        <v>0</v>
      </c>
      <c r="H52" s="70">
        <v>0</v>
      </c>
      <c r="I52" s="70">
        <v>0</v>
      </c>
      <c r="J52" s="70">
        <f t="shared" si="1"/>
        <v>9625100</v>
      </c>
      <c r="K52" s="70">
        <v>9625100</v>
      </c>
      <c r="L52" s="70">
        <v>0</v>
      </c>
      <c r="M52" s="70">
        <v>0</v>
      </c>
      <c r="N52" s="39">
        <v>0</v>
      </c>
      <c r="O52" s="70">
        <f>P52+Q52+R52+S52</f>
        <v>9003410.7899999991</v>
      </c>
      <c r="P52" s="70">
        <v>9003410.7899999991</v>
      </c>
      <c r="Q52" s="70">
        <v>0</v>
      </c>
      <c r="R52" s="70">
        <v>0</v>
      </c>
      <c r="S52" s="3">
        <v>0</v>
      </c>
      <c r="T52" s="17">
        <f t="shared" si="11"/>
        <v>95.251045777660778</v>
      </c>
      <c r="U52" s="17">
        <f t="shared" si="15"/>
        <v>95.251045777660778</v>
      </c>
      <c r="V52" s="17" t="e">
        <f t="shared" si="16"/>
        <v>#DIV/0!</v>
      </c>
      <c r="W52" s="17" t="e">
        <f t="shared" si="17"/>
        <v>#DIV/0!</v>
      </c>
      <c r="X52" s="17"/>
      <c r="Y52" s="17">
        <f t="shared" si="3"/>
        <v>93.5409584316007</v>
      </c>
      <c r="Z52" s="17">
        <f t="shared" si="4"/>
        <v>93.5409584316007</v>
      </c>
      <c r="AA52" s="17" t="e">
        <f t="shared" si="5"/>
        <v>#DIV/0!</v>
      </c>
      <c r="AB52" s="17" t="e">
        <f t="shared" si="6"/>
        <v>#DIV/0!</v>
      </c>
      <c r="AC52" s="53"/>
    </row>
    <row r="53" spans="1:29" ht="60" customHeight="1" x14ac:dyDescent="0.25">
      <c r="A53" s="22"/>
      <c r="B53" s="6" t="s">
        <v>59</v>
      </c>
      <c r="C53" s="5" t="s">
        <v>23</v>
      </c>
      <c r="D53" s="51"/>
      <c r="E53" s="3">
        <f t="shared" ref="E53:E55" si="75">F53+G53+H53+I53</f>
        <v>14604559</v>
      </c>
      <c r="F53" s="70">
        <v>0</v>
      </c>
      <c r="G53" s="70">
        <v>14604559</v>
      </c>
      <c r="H53" s="70">
        <v>0</v>
      </c>
      <c r="I53" s="70">
        <v>0</v>
      </c>
      <c r="J53" s="70">
        <f t="shared" si="1"/>
        <v>19172998</v>
      </c>
      <c r="K53" s="70">
        <v>0</v>
      </c>
      <c r="L53" s="70">
        <v>19172998</v>
      </c>
      <c r="M53" s="70">
        <v>0</v>
      </c>
      <c r="N53" s="39">
        <v>0</v>
      </c>
      <c r="O53" s="70">
        <f t="shared" ref="O53:O55" si="76">P53+Q53+R53+S53</f>
        <v>13379756.800000001</v>
      </c>
      <c r="P53" s="70">
        <v>0</v>
      </c>
      <c r="Q53" s="70">
        <v>13379756.800000001</v>
      </c>
      <c r="R53" s="70">
        <v>0</v>
      </c>
      <c r="S53" s="3">
        <v>0</v>
      </c>
      <c r="T53" s="17">
        <f t="shared" si="11"/>
        <v>91.613562586860724</v>
      </c>
      <c r="U53" s="17" t="e">
        <f t="shared" si="15"/>
        <v>#DIV/0!</v>
      </c>
      <c r="V53" s="17">
        <f t="shared" si="16"/>
        <v>91.613562586860724</v>
      </c>
      <c r="W53" s="17" t="e">
        <f t="shared" si="17"/>
        <v>#DIV/0!</v>
      </c>
      <c r="X53" s="17"/>
      <c r="Y53" s="17">
        <f t="shared" si="3"/>
        <v>69.784374879713653</v>
      </c>
      <c r="Z53" s="17" t="e">
        <f t="shared" si="4"/>
        <v>#DIV/0!</v>
      </c>
      <c r="AA53" s="17">
        <f t="shared" si="5"/>
        <v>69.784374879713653</v>
      </c>
      <c r="AB53" s="17" t="e">
        <f t="shared" si="6"/>
        <v>#DIV/0!</v>
      </c>
      <c r="AC53" s="53"/>
    </row>
    <row r="54" spans="1:29" ht="58.5" customHeight="1" x14ac:dyDescent="0.25">
      <c r="A54" s="22"/>
      <c r="B54" s="6" t="s">
        <v>22</v>
      </c>
      <c r="C54" s="5" t="s">
        <v>100</v>
      </c>
      <c r="D54" s="51"/>
      <c r="E54" s="3">
        <f t="shared" si="75"/>
        <v>4868194</v>
      </c>
      <c r="F54" s="70">
        <v>4868194</v>
      </c>
      <c r="G54" s="70">
        <v>0</v>
      </c>
      <c r="H54" s="70">
        <v>0</v>
      </c>
      <c r="I54" s="70">
        <v>0</v>
      </c>
      <c r="J54" s="70">
        <f t="shared" si="1"/>
        <v>6390998</v>
      </c>
      <c r="K54" s="70">
        <v>6390998</v>
      </c>
      <c r="L54" s="70">
        <v>0</v>
      </c>
      <c r="M54" s="70">
        <v>0</v>
      </c>
      <c r="N54" s="39">
        <v>0</v>
      </c>
      <c r="O54" s="70">
        <f t="shared" si="76"/>
        <v>4822819.41</v>
      </c>
      <c r="P54" s="70">
        <v>4822819.41</v>
      </c>
      <c r="Q54" s="70">
        <v>0</v>
      </c>
      <c r="R54" s="70">
        <v>0</v>
      </c>
      <c r="S54" s="3">
        <v>0</v>
      </c>
      <c r="T54" s="17">
        <f t="shared" si="11"/>
        <v>99.067937925234702</v>
      </c>
      <c r="U54" s="17">
        <f t="shared" si="15"/>
        <v>99.067937925234702</v>
      </c>
      <c r="V54" s="17" t="e">
        <f t="shared" si="16"/>
        <v>#DIV/0!</v>
      </c>
      <c r="W54" s="17" t="e">
        <f t="shared" si="17"/>
        <v>#DIV/0!</v>
      </c>
      <c r="X54" s="17"/>
      <c r="Y54" s="17">
        <f t="shared" si="3"/>
        <v>75.462696279986318</v>
      </c>
      <c r="Z54" s="17">
        <f t="shared" si="4"/>
        <v>75.462696279986318</v>
      </c>
      <c r="AA54" s="17" t="e">
        <f t="shared" si="5"/>
        <v>#DIV/0!</v>
      </c>
      <c r="AB54" s="17" t="e">
        <f t="shared" si="6"/>
        <v>#DIV/0!</v>
      </c>
      <c r="AC54" s="53"/>
    </row>
    <row r="55" spans="1:29" ht="36.75" customHeight="1" x14ac:dyDescent="0.25">
      <c r="A55" s="22"/>
      <c r="B55" s="6" t="s">
        <v>60</v>
      </c>
      <c r="C55" s="5" t="s">
        <v>24</v>
      </c>
      <c r="D55" s="51"/>
      <c r="E55" s="3">
        <f t="shared" si="75"/>
        <v>23408602</v>
      </c>
      <c r="F55" s="70">
        <v>0</v>
      </c>
      <c r="G55" s="70">
        <v>23408602</v>
      </c>
      <c r="H55" s="70">
        <v>0</v>
      </c>
      <c r="I55" s="70">
        <v>0</v>
      </c>
      <c r="J55" s="70">
        <f t="shared" si="1"/>
        <v>28523200</v>
      </c>
      <c r="K55" s="70">
        <v>0</v>
      </c>
      <c r="L55" s="70">
        <v>28523200</v>
      </c>
      <c r="M55" s="70">
        <v>0</v>
      </c>
      <c r="N55" s="39">
        <v>0</v>
      </c>
      <c r="O55" s="70">
        <f t="shared" si="76"/>
        <v>17114360.199999999</v>
      </c>
      <c r="P55" s="70">
        <v>0</v>
      </c>
      <c r="Q55" s="70">
        <v>17114360.199999999</v>
      </c>
      <c r="R55" s="70">
        <v>0</v>
      </c>
      <c r="S55" s="3">
        <v>0</v>
      </c>
      <c r="T55" s="17">
        <f t="shared" si="11"/>
        <v>73.111415196857976</v>
      </c>
      <c r="U55" s="17" t="e">
        <f t="shared" si="15"/>
        <v>#DIV/0!</v>
      </c>
      <c r="V55" s="17">
        <f t="shared" si="16"/>
        <v>73.111415196857976</v>
      </c>
      <c r="W55" s="17" t="e">
        <f t="shared" si="17"/>
        <v>#DIV/0!</v>
      </c>
      <c r="X55" s="17"/>
      <c r="Y55" s="17">
        <f t="shared" si="3"/>
        <v>60.001543305099005</v>
      </c>
      <c r="Z55" s="17" t="e">
        <f t="shared" si="4"/>
        <v>#DIV/0!</v>
      </c>
      <c r="AA55" s="17">
        <f t="shared" si="5"/>
        <v>60.001543305099005</v>
      </c>
      <c r="AB55" s="17" t="e">
        <f t="shared" si="6"/>
        <v>#DIV/0!</v>
      </c>
      <c r="AC55" s="53"/>
    </row>
    <row r="56" spans="1:29" s="15" customFormat="1" ht="24" customHeight="1" x14ac:dyDescent="0.25">
      <c r="A56" s="21" t="s">
        <v>91</v>
      </c>
      <c r="B56" s="14"/>
      <c r="C56" s="52" t="s">
        <v>62</v>
      </c>
      <c r="D56" s="51"/>
      <c r="E56" s="4">
        <f>F56+G56+H56+I56</f>
        <v>57651114</v>
      </c>
      <c r="F56" s="39">
        <f>F57</f>
        <v>57651114</v>
      </c>
      <c r="G56" s="39">
        <f t="shared" ref="G56:S57" si="77">G57</f>
        <v>0</v>
      </c>
      <c r="H56" s="39">
        <f t="shared" si="77"/>
        <v>0</v>
      </c>
      <c r="I56" s="39">
        <f t="shared" si="77"/>
        <v>0</v>
      </c>
      <c r="J56" s="39">
        <f t="shared" si="1"/>
        <v>80346218</v>
      </c>
      <c r="K56" s="39">
        <f>K57</f>
        <v>80346218</v>
      </c>
      <c r="L56" s="39">
        <f t="shared" si="77"/>
        <v>0</v>
      </c>
      <c r="M56" s="39">
        <f t="shared" si="77"/>
        <v>0</v>
      </c>
      <c r="N56" s="39">
        <f t="shared" si="77"/>
        <v>0</v>
      </c>
      <c r="O56" s="39">
        <f>P56+Q56+R56+S56</f>
        <v>50799971.119999997</v>
      </c>
      <c r="P56" s="39">
        <f t="shared" si="77"/>
        <v>50799971.119999997</v>
      </c>
      <c r="Q56" s="39">
        <f t="shared" si="77"/>
        <v>0</v>
      </c>
      <c r="R56" s="39">
        <f t="shared" si="77"/>
        <v>0</v>
      </c>
      <c r="S56" s="4">
        <f t="shared" si="77"/>
        <v>0</v>
      </c>
      <c r="T56" s="13">
        <f t="shared" si="11"/>
        <v>88.116200356510021</v>
      </c>
      <c r="U56" s="13">
        <f>P56/F56*100</f>
        <v>88.116200356510021</v>
      </c>
      <c r="V56" s="13" t="e">
        <f t="shared" si="16"/>
        <v>#DIV/0!</v>
      </c>
      <c r="W56" s="13" t="e">
        <f t="shared" si="17"/>
        <v>#DIV/0!</v>
      </c>
      <c r="X56" s="13"/>
      <c r="Y56" s="13">
        <f t="shared" si="3"/>
        <v>63.226337697687271</v>
      </c>
      <c r="Z56" s="13">
        <f t="shared" si="4"/>
        <v>63.226337697687271</v>
      </c>
      <c r="AA56" s="13" t="e">
        <f t="shared" si="5"/>
        <v>#DIV/0!</v>
      </c>
      <c r="AB56" s="13" t="e">
        <f t="shared" si="6"/>
        <v>#DIV/0!</v>
      </c>
      <c r="AC56" s="14"/>
    </row>
    <row r="57" spans="1:29" s="50" customFormat="1" ht="31.5" x14ac:dyDescent="0.25">
      <c r="A57" s="48" t="s">
        <v>99</v>
      </c>
      <c r="B57" s="49"/>
      <c r="C57" s="45" t="s">
        <v>20</v>
      </c>
      <c r="D57" s="46" t="s">
        <v>66</v>
      </c>
      <c r="E57" s="44">
        <f>F57+G57+H57+I57</f>
        <v>57651114</v>
      </c>
      <c r="F57" s="44">
        <f t="shared" ref="F57:G57" si="78">F58</f>
        <v>57651114</v>
      </c>
      <c r="G57" s="44">
        <f t="shared" si="78"/>
        <v>0</v>
      </c>
      <c r="H57" s="44">
        <f>H58</f>
        <v>0</v>
      </c>
      <c r="I57" s="44">
        <f>I58</f>
        <v>0</v>
      </c>
      <c r="J57" s="44">
        <f t="shared" si="1"/>
        <v>80346218</v>
      </c>
      <c r="K57" s="44">
        <f t="shared" si="77"/>
        <v>80346218</v>
      </c>
      <c r="L57" s="44">
        <f t="shared" si="77"/>
        <v>0</v>
      </c>
      <c r="M57" s="44">
        <f t="shared" si="77"/>
        <v>0</v>
      </c>
      <c r="N57" s="44">
        <f>N58</f>
        <v>0</v>
      </c>
      <c r="O57" s="44">
        <f>P57+Q57+R57+S57</f>
        <v>50799971.119999997</v>
      </c>
      <c r="P57" s="44">
        <f t="shared" si="77"/>
        <v>50799971.119999997</v>
      </c>
      <c r="Q57" s="44">
        <f t="shared" si="77"/>
        <v>0</v>
      </c>
      <c r="R57" s="44">
        <f>R58</f>
        <v>0</v>
      </c>
      <c r="S57" s="44">
        <f>S58</f>
        <v>0</v>
      </c>
      <c r="T57" s="47">
        <f t="shared" si="11"/>
        <v>88.116200356510021</v>
      </c>
      <c r="U57" s="47">
        <f t="shared" si="15"/>
        <v>88.116200356510021</v>
      </c>
      <c r="V57" s="47" t="e">
        <f t="shared" si="16"/>
        <v>#DIV/0!</v>
      </c>
      <c r="W57" s="47" t="e">
        <f t="shared" si="17"/>
        <v>#DIV/0!</v>
      </c>
      <c r="X57" s="47"/>
      <c r="Y57" s="47">
        <f t="shared" si="3"/>
        <v>63.226337697687271</v>
      </c>
      <c r="Z57" s="47">
        <f t="shared" si="4"/>
        <v>63.226337697687271</v>
      </c>
      <c r="AA57" s="47" t="e">
        <f t="shared" si="5"/>
        <v>#DIV/0!</v>
      </c>
      <c r="AB57" s="47" t="e">
        <f t="shared" si="6"/>
        <v>#DIV/0!</v>
      </c>
      <c r="AC57" s="49"/>
    </row>
    <row r="58" spans="1:29" ht="22.5" x14ac:dyDescent="0.25">
      <c r="A58" s="22"/>
      <c r="B58" s="23" t="s">
        <v>61</v>
      </c>
      <c r="C58" s="5" t="s">
        <v>11</v>
      </c>
      <c r="D58" s="51"/>
      <c r="E58" s="3">
        <f>F58+G58+H58+I58</f>
        <v>57651114</v>
      </c>
      <c r="F58" s="70">
        <v>57651114</v>
      </c>
      <c r="G58" s="70">
        <v>0</v>
      </c>
      <c r="H58" s="70">
        <v>0</v>
      </c>
      <c r="I58" s="70">
        <v>0</v>
      </c>
      <c r="J58" s="70">
        <f t="shared" si="1"/>
        <v>80346218</v>
      </c>
      <c r="K58" s="70">
        <v>80346218</v>
      </c>
      <c r="L58" s="70">
        <v>0</v>
      </c>
      <c r="M58" s="70">
        <v>0</v>
      </c>
      <c r="N58" s="70">
        <v>0</v>
      </c>
      <c r="O58" s="70">
        <f>P58+Q58+R58+S58</f>
        <v>50799971.119999997</v>
      </c>
      <c r="P58" s="70">
        <v>50799971.119999997</v>
      </c>
      <c r="Q58" s="3">
        <v>0</v>
      </c>
      <c r="R58" s="3">
        <v>0</v>
      </c>
      <c r="S58" s="4">
        <v>0</v>
      </c>
      <c r="T58" s="17">
        <f t="shared" si="11"/>
        <v>88.116200356510021</v>
      </c>
      <c r="U58" s="17">
        <f t="shared" si="15"/>
        <v>88.116200356510021</v>
      </c>
      <c r="V58" s="17" t="e">
        <f t="shared" si="16"/>
        <v>#DIV/0!</v>
      </c>
      <c r="W58" s="17" t="e">
        <f>R58/H58*100</f>
        <v>#DIV/0!</v>
      </c>
      <c r="X58" s="17"/>
      <c r="Y58" s="17">
        <f t="shared" ref="Y58" si="79">O58/J58*100</f>
        <v>63.226337697687271</v>
      </c>
      <c r="Z58" s="17">
        <f t="shared" ref="Z58" si="80">P58/K58*100</f>
        <v>63.226337697687271</v>
      </c>
      <c r="AA58" s="17" t="e">
        <f t="shared" ref="AA58" si="81">Q58/L58*100</f>
        <v>#DIV/0!</v>
      </c>
      <c r="AB58" s="17" t="e">
        <f t="shared" ref="AB58" si="82">R58/M58*100</f>
        <v>#DIV/0!</v>
      </c>
      <c r="AC58" s="53"/>
    </row>
    <row r="59" spans="1:29" x14ac:dyDescent="0.25">
      <c r="T59" s="28"/>
      <c r="U59" s="29"/>
      <c r="V59" s="29"/>
      <c r="W59" s="29"/>
      <c r="X59" s="29"/>
      <c r="Y59" s="28"/>
      <c r="Z59" s="29"/>
      <c r="AA59" s="29"/>
      <c r="AB59" s="29"/>
    </row>
  </sheetData>
  <mergeCells count="13">
    <mergeCell ref="B2:B4"/>
    <mergeCell ref="A2:A4"/>
    <mergeCell ref="C6:C8"/>
    <mergeCell ref="B6:B9"/>
    <mergeCell ref="A6:A9"/>
    <mergeCell ref="Y2:AC3"/>
    <mergeCell ref="C1:Y1"/>
    <mergeCell ref="O2:S3"/>
    <mergeCell ref="T2:X3"/>
    <mergeCell ref="J2:N3"/>
    <mergeCell ref="C2:C4"/>
    <mergeCell ref="E2:I3"/>
    <mergeCell ref="D2:D3"/>
  </mergeCells>
  <pageMargins left="0.25" right="0.25" top="0.75" bottom="0.75" header="0.3" footer="0.3"/>
  <pageSetup paperSize="9" scale="41" fitToHeight="0" orientation="landscape" r:id="rId1"/>
  <colBreaks count="2" manualBreakCount="2">
    <brk id="14" max="55" man="1"/>
    <brk id="29" max="9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tabSelected="1" view="pageBreakPreview" topLeftCell="B1" zoomScale="70" zoomScaleNormal="85" zoomScaleSheetLayoutView="70" workbookViewId="0">
      <selection activeCell="E13" sqref="E13"/>
    </sheetView>
  </sheetViews>
  <sheetFormatPr defaultRowHeight="18.75" x14ac:dyDescent="0.25"/>
  <cols>
    <col min="1" max="1" width="93.42578125" style="34" customWidth="1"/>
    <col min="2" max="2" width="19" style="34" customWidth="1"/>
    <col min="3" max="3" width="21.28515625" style="34" customWidth="1"/>
    <col min="4" max="4" width="24.85546875" style="34" customWidth="1"/>
    <col min="5" max="5" width="118.28515625" style="34" customWidth="1"/>
    <col min="6" max="16384" width="9.140625" style="34"/>
  </cols>
  <sheetData>
    <row r="1" spans="1:5" ht="40.5" customHeight="1" x14ac:dyDescent="0.25">
      <c r="A1" s="86" t="s">
        <v>133</v>
      </c>
      <c r="B1" s="86"/>
      <c r="C1" s="86"/>
      <c r="D1" s="86"/>
      <c r="E1" s="86"/>
    </row>
    <row r="2" spans="1:5" ht="24" customHeight="1" x14ac:dyDescent="0.25">
      <c r="A2" s="87" t="s">
        <v>71</v>
      </c>
      <c r="B2" s="88" t="s">
        <v>125</v>
      </c>
      <c r="C2" s="87" t="s">
        <v>101</v>
      </c>
      <c r="D2" s="87"/>
      <c r="E2" s="87"/>
    </row>
    <row r="3" spans="1:5" ht="66" customHeight="1" x14ac:dyDescent="0.25">
      <c r="A3" s="87"/>
      <c r="B3" s="89"/>
      <c r="C3" s="31" t="s">
        <v>132</v>
      </c>
      <c r="D3" s="31" t="s">
        <v>129</v>
      </c>
      <c r="E3" s="31" t="s">
        <v>121</v>
      </c>
    </row>
    <row r="4" spans="1:5" x14ac:dyDescent="0.25">
      <c r="A4" s="31">
        <v>1</v>
      </c>
      <c r="B4" s="31" t="s">
        <v>102</v>
      </c>
      <c r="C4" s="31">
        <v>3</v>
      </c>
      <c r="D4" s="31">
        <v>4</v>
      </c>
      <c r="E4" s="31">
        <v>5</v>
      </c>
    </row>
    <row r="5" spans="1:5" ht="37.5" x14ac:dyDescent="0.25">
      <c r="A5" s="31" t="s">
        <v>69</v>
      </c>
      <c r="B5" s="31" t="s">
        <v>103</v>
      </c>
      <c r="C5" s="32">
        <f>'Август 2024'!O6</f>
        <v>3448151953.5300002</v>
      </c>
      <c r="D5" s="32">
        <f>'Август 2024'!T6</f>
        <v>77.817344057374697</v>
      </c>
      <c r="E5" s="31"/>
    </row>
    <row r="6" spans="1:5" ht="37.5" x14ac:dyDescent="0.25">
      <c r="A6" s="33" t="s">
        <v>104</v>
      </c>
      <c r="B6" s="31" t="s">
        <v>103</v>
      </c>
      <c r="C6" s="32">
        <f>'Август 2024'!O10</f>
        <v>3314735149.6500006</v>
      </c>
      <c r="D6" s="32">
        <f>'Август 2024'!T10</f>
        <v>77.468537480856455</v>
      </c>
      <c r="E6" s="31"/>
    </row>
    <row r="7" spans="1:5" ht="37.5" x14ac:dyDescent="0.25">
      <c r="A7" s="30" t="s">
        <v>5</v>
      </c>
      <c r="B7" s="31" t="s">
        <v>66</v>
      </c>
      <c r="C7" s="32">
        <f>'Август 2024'!O11</f>
        <v>2903045.88</v>
      </c>
      <c r="D7" s="32">
        <f>'Август 2024'!T11</f>
        <v>81.698982141892245</v>
      </c>
      <c r="E7" s="33"/>
    </row>
    <row r="8" spans="1:5" ht="338.25" customHeight="1" x14ac:dyDescent="0.25">
      <c r="A8" s="30" t="s">
        <v>76</v>
      </c>
      <c r="B8" s="61" t="s">
        <v>67</v>
      </c>
      <c r="C8" s="32">
        <f>'Август 2024'!O13</f>
        <v>597956</v>
      </c>
      <c r="D8" s="32">
        <f>'Август 2024'!T13</f>
        <v>0.3508007040325537</v>
      </c>
      <c r="E8" s="33" t="s">
        <v>136</v>
      </c>
    </row>
    <row r="9" spans="1:5" ht="37.5" x14ac:dyDescent="0.25">
      <c r="A9" s="33" t="s">
        <v>105</v>
      </c>
      <c r="B9" s="31" t="s">
        <v>66</v>
      </c>
      <c r="C9" s="32">
        <f>'Август 2024'!O17</f>
        <v>3265716706.3400002</v>
      </c>
      <c r="D9" s="32">
        <f>'Август 2024'!T17</f>
        <v>80.718218867939925</v>
      </c>
      <c r="E9" s="54" t="s">
        <v>130</v>
      </c>
    </row>
    <row r="10" spans="1:5" ht="66" customHeight="1" x14ac:dyDescent="0.25">
      <c r="A10" s="30" t="s">
        <v>106</v>
      </c>
      <c r="B10" s="31" t="s">
        <v>66</v>
      </c>
      <c r="C10" s="32">
        <f>'Август 2024'!O34</f>
        <v>19885070.300000001</v>
      </c>
      <c r="D10" s="32">
        <f>'Август 2024'!T34</f>
        <v>64.433945867562414</v>
      </c>
      <c r="E10" s="54" t="s">
        <v>130</v>
      </c>
    </row>
    <row r="11" spans="1:5" ht="75" x14ac:dyDescent="0.25">
      <c r="A11" s="30" t="s">
        <v>107</v>
      </c>
      <c r="B11" s="31" t="s">
        <v>66</v>
      </c>
      <c r="C11" s="32">
        <f>'Август 2024'!O36</f>
        <v>36000</v>
      </c>
      <c r="D11" s="32">
        <f>'Август 2024'!T36</f>
        <v>81.818181818181827</v>
      </c>
      <c r="E11" s="54" t="s">
        <v>130</v>
      </c>
    </row>
    <row r="12" spans="1:5" ht="42" customHeight="1" x14ac:dyDescent="0.25">
      <c r="A12" s="33" t="s">
        <v>108</v>
      </c>
      <c r="B12" s="31" t="s">
        <v>66</v>
      </c>
      <c r="C12" s="32">
        <f>'Август 2024'!O38</f>
        <v>2792863.46</v>
      </c>
      <c r="D12" s="32">
        <f>'Август 2024'!T38</f>
        <v>73.501919486066711</v>
      </c>
      <c r="E12" s="54" t="s">
        <v>130</v>
      </c>
    </row>
    <row r="13" spans="1:5" ht="409.5" customHeight="1" x14ac:dyDescent="0.25">
      <c r="A13" s="33" t="s">
        <v>124</v>
      </c>
      <c r="B13" s="61" t="s">
        <v>67</v>
      </c>
      <c r="C13" s="32">
        <f>'Август 2024'!T43</f>
        <v>93.936532444469563</v>
      </c>
      <c r="D13" s="32">
        <f>'Август 2024'!T43</f>
        <v>93.936532444469563</v>
      </c>
      <c r="E13" s="90" t="s">
        <v>137</v>
      </c>
    </row>
    <row r="14" spans="1:5" ht="56.25" x14ac:dyDescent="0.25">
      <c r="A14" s="30" t="s">
        <v>109</v>
      </c>
      <c r="B14" s="31" t="s">
        <v>66</v>
      </c>
      <c r="C14" s="32">
        <f>'Август 2024'!O41</f>
        <v>49000</v>
      </c>
      <c r="D14" s="32">
        <f>'Август 2024'!T41</f>
        <v>89.090909090909093</v>
      </c>
      <c r="E14" s="54" t="s">
        <v>130</v>
      </c>
    </row>
    <row r="15" spans="1:5" ht="37.5" x14ac:dyDescent="0.25">
      <c r="A15" s="55" t="s">
        <v>110</v>
      </c>
      <c r="B15" s="59" t="s">
        <v>66</v>
      </c>
      <c r="C15" s="57">
        <f>'Август 2024'!O46</f>
        <v>38296485.560000002</v>
      </c>
      <c r="D15" s="57">
        <f>'Август 2024'!T46</f>
        <v>90.568286229048638</v>
      </c>
      <c r="E15" s="55"/>
    </row>
    <row r="16" spans="1:5" ht="37.5" x14ac:dyDescent="0.25">
      <c r="A16" s="33" t="s">
        <v>114</v>
      </c>
      <c r="B16" s="31" t="s">
        <v>66</v>
      </c>
      <c r="C16" s="32">
        <f>'Август 2024'!O47</f>
        <v>38296485.560000002</v>
      </c>
      <c r="D16" s="32">
        <f>'Август 2024'!T47</f>
        <v>90.568286229048638</v>
      </c>
      <c r="E16" s="54" t="s">
        <v>130</v>
      </c>
    </row>
    <row r="17" spans="1:5" x14ac:dyDescent="0.25">
      <c r="A17" s="58" t="s">
        <v>111</v>
      </c>
      <c r="B17" s="59" t="s">
        <v>66</v>
      </c>
      <c r="C17" s="60">
        <f>'Август 2024'!O50</f>
        <v>44320347.200000003</v>
      </c>
      <c r="D17" s="60">
        <f>'Август 2024'!T50</f>
        <v>84.688047466820166</v>
      </c>
      <c r="E17" s="55"/>
    </row>
    <row r="18" spans="1:5" ht="222" customHeight="1" x14ac:dyDescent="0.25">
      <c r="A18" s="33" t="s">
        <v>115</v>
      </c>
      <c r="B18" s="31" t="s">
        <v>66</v>
      </c>
      <c r="C18" s="32">
        <f>'Август 2024'!O51</f>
        <v>44320347.200000003</v>
      </c>
      <c r="D18" s="32">
        <f>'Август 2024'!T51</f>
        <v>84.688047466820166</v>
      </c>
      <c r="E18" s="54" t="s">
        <v>130</v>
      </c>
    </row>
    <row r="19" spans="1:5" ht="37.5" x14ac:dyDescent="0.25">
      <c r="A19" s="55" t="s">
        <v>112</v>
      </c>
      <c r="B19" s="56" t="s">
        <v>66</v>
      </c>
      <c r="C19" s="57">
        <f>'Август 2024'!O56</f>
        <v>50799971.119999997</v>
      </c>
      <c r="D19" s="57">
        <f>'Август 2024'!T56</f>
        <v>88.116200356510021</v>
      </c>
      <c r="E19" s="55"/>
    </row>
    <row r="20" spans="1:5" ht="37.5" x14ac:dyDescent="0.25">
      <c r="A20" s="30" t="s">
        <v>116</v>
      </c>
      <c r="B20" s="36" t="s">
        <v>66</v>
      </c>
      <c r="C20" s="35">
        <f>'Август 2024'!O57</f>
        <v>50799971.119999997</v>
      </c>
      <c r="D20" s="35">
        <f>'Август 2024'!T57</f>
        <v>88.116200356510021</v>
      </c>
      <c r="E20" s="54" t="s">
        <v>130</v>
      </c>
    </row>
  </sheetData>
  <mergeCells count="4">
    <mergeCell ref="A1:E1"/>
    <mergeCell ref="A2:A3"/>
    <mergeCell ref="C2:E2"/>
    <mergeCell ref="B2:B3"/>
  </mergeCells>
  <pageMargins left="0.25" right="0.25"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Август 2024</vt:lpstr>
      <vt:lpstr>Пояснение</vt:lpstr>
      <vt:lpstr>'Август 2024'!Область_печати</vt:lpstr>
      <vt:lpstr>Пояснение!Область_печати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Анастасия Юрьевна Труханова</dc:creator>
  <cp:lastModifiedBy>Кристина Чурилова</cp:lastModifiedBy>
  <cp:lastPrinted>2024-08-05T12:14:46Z</cp:lastPrinted>
  <dcterms:created xsi:type="dcterms:W3CDTF">2015-06-05T18:19:34Z</dcterms:created>
  <dcterms:modified xsi:type="dcterms:W3CDTF">2024-09-06T05:21:36Z</dcterms:modified>
</cp:coreProperties>
</file>