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192.168.133.51\ocэпп\ОСВОЕНИЕ ПРОГРАММ\на Думу\2021\3 квартал\отправили на Думу\"/>
    </mc:Choice>
  </mc:AlternateContent>
  <bookViews>
    <workbookView xWindow="0" yWindow="0" windowWidth="28800" windowHeight="12345"/>
  </bookViews>
  <sheets>
    <sheet name="муниципальные" sheetId="33" r:id="rId1"/>
    <sheet name="ведомственная" sheetId="36" state="hidden" r:id="rId2"/>
    <sheet name="АИП" sheetId="37" state="hidden" r:id="rId3"/>
  </sheets>
  <externalReferences>
    <externalReference r:id="rId4"/>
  </externalReferences>
  <definedNames>
    <definedName name="_xlnm._FilterDatabase" localSheetId="0" hidden="1">муниципальные!$A$4:$W$219</definedName>
    <definedName name="для">'[1]УКС по состоянию на 01.05.2010'!#REF!</definedName>
    <definedName name="_xlnm.Print_Titles" localSheetId="0">муниципальные!$2:$3</definedName>
    <definedName name="копия">'[1]УКС по состоянию на 01.05.2010'!#REF!</definedName>
    <definedName name="_xlnm.Print_Area" localSheetId="0">муниципальные!$A$1:$W$219</definedName>
  </definedNames>
  <calcPr calcId="162913"/>
</workbook>
</file>

<file path=xl/calcChain.xml><?xml version="1.0" encoding="utf-8"?>
<calcChain xmlns="http://schemas.openxmlformats.org/spreadsheetml/2006/main">
  <c r="U144" i="33" l="1"/>
  <c r="U147" i="33"/>
  <c r="U149" i="33"/>
  <c r="U152" i="33"/>
  <c r="V152" i="33"/>
  <c r="V154" i="33"/>
  <c r="V155" i="33"/>
  <c r="U162" i="33"/>
  <c r="U169" i="33"/>
  <c r="U173" i="33"/>
  <c r="U202" i="33"/>
  <c r="V202" i="33"/>
  <c r="U203" i="33"/>
  <c r="U204" i="33"/>
  <c r="U205" i="33"/>
  <c r="U206" i="33"/>
  <c r="V207" i="33"/>
  <c r="U208" i="33"/>
  <c r="U210" i="33"/>
  <c r="U211" i="33"/>
  <c r="U213" i="33"/>
  <c r="U214" i="33"/>
  <c r="U217" i="33"/>
  <c r="U220" i="33"/>
  <c r="W144" i="33"/>
  <c r="W145" i="33"/>
  <c r="W147" i="33"/>
  <c r="W149" i="33"/>
  <c r="W150" i="33"/>
  <c r="W152" i="33"/>
  <c r="W158" i="33"/>
  <c r="W159" i="33"/>
  <c r="W162" i="33"/>
  <c r="W163" i="33"/>
  <c r="W164" i="33"/>
  <c r="W166" i="33"/>
  <c r="W169" i="33"/>
  <c r="W171" i="33"/>
  <c r="W173" i="33"/>
  <c r="W174" i="33"/>
  <c r="W176" i="33"/>
  <c r="W180" i="33"/>
  <c r="W182" i="33"/>
  <c r="W183" i="33"/>
  <c r="W184" i="33"/>
  <c r="W185" i="33"/>
  <c r="W186" i="33"/>
  <c r="W187" i="33"/>
  <c r="W188" i="33"/>
  <c r="W189" i="33"/>
  <c r="W191" i="33"/>
  <c r="W192" i="33"/>
  <c r="W194" i="33"/>
  <c r="W195" i="33"/>
  <c r="W198" i="33"/>
  <c r="W199" i="33"/>
  <c r="W200" i="33"/>
  <c r="W202" i="33"/>
  <c r="W204" i="33"/>
  <c r="W205" i="33"/>
  <c r="W206" i="33"/>
  <c r="W210" i="33"/>
  <c r="W211" i="33"/>
  <c r="W213" i="33"/>
  <c r="W214" i="33"/>
  <c r="W218" i="33"/>
  <c r="W220" i="33"/>
  <c r="W222" i="33"/>
  <c r="W223" i="33"/>
  <c r="W224" i="33"/>
  <c r="W225" i="33"/>
  <c r="W226" i="33"/>
  <c r="W227" i="33"/>
  <c r="W228" i="33"/>
  <c r="W229" i="33"/>
  <c r="Q144" i="33"/>
  <c r="S144" i="33"/>
  <c r="Q145" i="33"/>
  <c r="S145" i="33"/>
  <c r="Q146" i="33"/>
  <c r="S146" i="33"/>
  <c r="Q147" i="33"/>
  <c r="S147" i="33"/>
  <c r="Q149" i="33"/>
  <c r="S149" i="33"/>
  <c r="S150" i="33"/>
  <c r="Q151" i="33"/>
  <c r="R151" i="33"/>
  <c r="Q152" i="33"/>
  <c r="R152" i="33"/>
  <c r="S152" i="33"/>
  <c r="R154" i="33"/>
  <c r="R155" i="33"/>
  <c r="Q156" i="33"/>
  <c r="S158" i="33"/>
  <c r="S159" i="33"/>
  <c r="Q162" i="33"/>
  <c r="S162" i="33"/>
  <c r="S163" i="33"/>
  <c r="S164" i="33"/>
  <c r="S166" i="33"/>
  <c r="Q169" i="33"/>
  <c r="S169" i="33"/>
  <c r="S170" i="33"/>
  <c r="S171" i="33"/>
  <c r="Q173" i="33"/>
  <c r="S173" i="33"/>
  <c r="S174" i="33"/>
  <c r="Q175" i="33"/>
  <c r="S175" i="33"/>
  <c r="S176" i="33"/>
  <c r="S179" i="33"/>
  <c r="S180" i="33"/>
  <c r="S182" i="33"/>
  <c r="S183" i="33"/>
  <c r="S184" i="33"/>
  <c r="S185" i="33"/>
  <c r="S186" i="33"/>
  <c r="S187" i="33"/>
  <c r="S188" i="33"/>
  <c r="S189" i="33"/>
  <c r="S191" i="33"/>
  <c r="S192" i="33"/>
  <c r="S194" i="33"/>
  <c r="S195" i="33"/>
  <c r="S198" i="33"/>
  <c r="S199" i="33"/>
  <c r="S200" i="33"/>
  <c r="Q202" i="33"/>
  <c r="R202" i="33"/>
  <c r="S202" i="33"/>
  <c r="Q203" i="33"/>
  <c r="Q204" i="33"/>
  <c r="S204" i="33"/>
  <c r="Q205" i="33"/>
  <c r="S205" i="33"/>
  <c r="Q206" i="33"/>
  <c r="S206" i="33"/>
  <c r="R207" i="33"/>
  <c r="Q208" i="33"/>
  <c r="Q210" i="33"/>
  <c r="S210" i="33"/>
  <c r="Q211" i="33"/>
  <c r="S211" i="33"/>
  <c r="Q213" i="33"/>
  <c r="S213" i="33"/>
  <c r="Q214" i="33"/>
  <c r="S214" i="33"/>
  <c r="Q217" i="33"/>
  <c r="Q218" i="33"/>
  <c r="S218" i="33"/>
  <c r="Q220" i="33"/>
  <c r="S220" i="33"/>
  <c r="S222" i="33"/>
  <c r="S223" i="33"/>
  <c r="S224" i="33"/>
  <c r="S225" i="33"/>
  <c r="S226" i="33"/>
  <c r="S227" i="33"/>
  <c r="S228" i="33"/>
  <c r="S229" i="33"/>
  <c r="W103" i="33"/>
  <c r="W104" i="33"/>
  <c r="U105" i="33"/>
  <c r="U106" i="33"/>
  <c r="U107" i="33"/>
  <c r="U108" i="33"/>
  <c r="U109" i="33"/>
  <c r="U110" i="33"/>
  <c r="U111" i="33"/>
  <c r="U112" i="33"/>
  <c r="U113" i="33"/>
  <c r="W114" i="33"/>
  <c r="W116" i="33"/>
  <c r="W118" i="33"/>
  <c r="W119" i="33"/>
  <c r="W121" i="33"/>
  <c r="V122" i="33"/>
  <c r="U123" i="33"/>
  <c r="V123" i="33"/>
  <c r="W123" i="33"/>
  <c r="U125" i="33"/>
  <c r="V125" i="33"/>
  <c r="W125" i="33"/>
  <c r="U127" i="33"/>
  <c r="U129" i="33"/>
  <c r="W129" i="33"/>
  <c r="W131" i="33"/>
  <c r="U132" i="33"/>
  <c r="W132" i="33"/>
  <c r="W133" i="33"/>
  <c r="W134" i="33"/>
  <c r="W136" i="33"/>
  <c r="W137" i="33"/>
  <c r="W140" i="33"/>
  <c r="S103" i="33"/>
  <c r="S104" i="33"/>
  <c r="Q105" i="33"/>
  <c r="Q106" i="33"/>
  <c r="Q107" i="33"/>
  <c r="Q108" i="33"/>
  <c r="Q109" i="33"/>
  <c r="Q110" i="33"/>
  <c r="Q111" i="33"/>
  <c r="Q112" i="33"/>
  <c r="Q113" i="33"/>
  <c r="S114" i="33"/>
  <c r="S116" i="33"/>
  <c r="Q117" i="33"/>
  <c r="S117" i="33"/>
  <c r="S118" i="33"/>
  <c r="S119" i="33"/>
  <c r="S121" i="33"/>
  <c r="R122" i="33"/>
  <c r="Q123" i="33"/>
  <c r="R123" i="33"/>
  <c r="S123" i="33"/>
  <c r="Q125" i="33"/>
  <c r="R125" i="33"/>
  <c r="S125" i="33"/>
  <c r="Q127" i="33"/>
  <c r="Q129" i="33"/>
  <c r="S129" i="33"/>
  <c r="S131" i="33"/>
  <c r="Q132" i="33"/>
  <c r="S132" i="33"/>
  <c r="S133" i="33"/>
  <c r="S134" i="33"/>
  <c r="S136" i="33"/>
  <c r="S137" i="33"/>
  <c r="S138" i="33"/>
  <c r="S140" i="33"/>
  <c r="W82" i="33"/>
  <c r="U83" i="33"/>
  <c r="W83" i="33"/>
  <c r="U84" i="33"/>
  <c r="U85" i="33"/>
  <c r="V85" i="33"/>
  <c r="W85" i="33"/>
  <c r="W87" i="33"/>
  <c r="U88" i="33"/>
  <c r="W90" i="33"/>
  <c r="W92" i="33"/>
  <c r="W93" i="33"/>
  <c r="U95" i="33"/>
  <c r="V95" i="33"/>
  <c r="W95" i="33"/>
  <c r="W97" i="33"/>
  <c r="W98" i="33"/>
  <c r="S82" i="33"/>
  <c r="Q83" i="33"/>
  <c r="S83" i="33"/>
  <c r="Q84" i="33"/>
  <c r="Q85" i="33"/>
  <c r="R85" i="33"/>
  <c r="S85" i="33"/>
  <c r="S87" i="33"/>
  <c r="Q88" i="33"/>
  <c r="S90" i="33"/>
  <c r="S92" i="33"/>
  <c r="S93" i="33"/>
  <c r="Q95" i="33"/>
  <c r="R95" i="33"/>
  <c r="S95" i="33"/>
  <c r="S97" i="33"/>
  <c r="S98" i="33"/>
  <c r="W68" i="33"/>
  <c r="W69" i="33"/>
  <c r="U70" i="33"/>
  <c r="W70" i="33"/>
  <c r="U71" i="33"/>
  <c r="W71" i="33"/>
  <c r="U74" i="33"/>
  <c r="W74" i="33"/>
  <c r="W75" i="33"/>
  <c r="W77" i="33"/>
  <c r="S68" i="33"/>
  <c r="S69" i="33"/>
  <c r="Q70" i="33"/>
  <c r="S70" i="33"/>
  <c r="Q71" i="33"/>
  <c r="S71" i="33"/>
  <c r="Q72" i="33"/>
  <c r="R72" i="33"/>
  <c r="S72" i="33"/>
  <c r="Q74" i="33"/>
  <c r="S74" i="33"/>
  <c r="Q75" i="33"/>
  <c r="S75" i="33"/>
  <c r="S77" i="33"/>
  <c r="W61" i="33"/>
  <c r="W63" i="33"/>
  <c r="W64" i="33"/>
  <c r="S64" i="33"/>
  <c r="S61" i="33"/>
  <c r="S63" i="33"/>
  <c r="W54" i="33"/>
  <c r="W55" i="33"/>
  <c r="W56" i="33"/>
  <c r="W57" i="33"/>
  <c r="S54" i="33"/>
  <c r="S55" i="33"/>
  <c r="S56" i="33"/>
  <c r="S57" i="33"/>
  <c r="W9" i="33"/>
  <c r="W10" i="33"/>
  <c r="W13" i="33"/>
  <c r="W14" i="33"/>
  <c r="W15" i="33"/>
  <c r="W17" i="33"/>
  <c r="W18" i="33"/>
  <c r="W19" i="33"/>
  <c r="W20" i="33"/>
  <c r="W21" i="33"/>
  <c r="W22" i="33"/>
  <c r="W23" i="33"/>
  <c r="W25" i="33"/>
  <c r="U26" i="33"/>
  <c r="W26" i="33"/>
  <c r="U27" i="33"/>
  <c r="W29" i="33"/>
  <c r="W30" i="33"/>
  <c r="W32" i="33"/>
  <c r="U33" i="33"/>
  <c r="W33" i="33"/>
  <c r="U34" i="33"/>
  <c r="V34" i="33"/>
  <c r="W34" i="33"/>
  <c r="W37" i="33"/>
  <c r="W38" i="33"/>
  <c r="W39" i="33"/>
  <c r="U41" i="33"/>
  <c r="W41" i="33"/>
  <c r="W44" i="33"/>
  <c r="W46" i="33"/>
  <c r="W47" i="33"/>
  <c r="W48" i="33"/>
  <c r="W50" i="33"/>
  <c r="S23" i="33"/>
  <c r="S25" i="33"/>
  <c r="Q26" i="33"/>
  <c r="S26" i="33"/>
  <c r="Q27" i="33"/>
  <c r="Q28" i="33"/>
  <c r="S29" i="33"/>
  <c r="S30" i="33"/>
  <c r="Q31" i="33"/>
  <c r="Q32" i="33"/>
  <c r="S32" i="33"/>
  <c r="Q33" i="33"/>
  <c r="S33" i="33"/>
  <c r="Q34" i="33"/>
  <c r="R34" i="33"/>
  <c r="S34" i="33"/>
  <c r="Q35" i="33"/>
  <c r="S35" i="33"/>
  <c r="S37" i="33"/>
  <c r="S38" i="33"/>
  <c r="S39" i="33"/>
  <c r="Q41" i="33"/>
  <c r="S41" i="33"/>
  <c r="S44" i="33"/>
  <c r="S46" i="33"/>
  <c r="S47" i="33"/>
  <c r="S48" i="33"/>
  <c r="Q50" i="33"/>
  <c r="S50" i="33"/>
  <c r="S51" i="33"/>
  <c r="S9" i="33"/>
  <c r="S10" i="33"/>
  <c r="Q11" i="33"/>
  <c r="S11" i="33"/>
  <c r="S13" i="33"/>
  <c r="S14" i="33"/>
  <c r="S15" i="33"/>
  <c r="S17" i="33"/>
  <c r="S18" i="33"/>
  <c r="S19" i="33"/>
  <c r="S20" i="33"/>
  <c r="S21" i="33"/>
  <c r="S22" i="33"/>
  <c r="E209" i="33" l="1"/>
  <c r="F209" i="33"/>
  <c r="G209" i="33"/>
  <c r="I209" i="33"/>
  <c r="J209" i="33"/>
  <c r="K209" i="33"/>
  <c r="M209" i="33"/>
  <c r="N209" i="33"/>
  <c r="L211" i="33"/>
  <c r="H211" i="33"/>
  <c r="D211" i="33"/>
  <c r="U209" i="33" l="1"/>
  <c r="Q209" i="33"/>
  <c r="T211" i="33"/>
  <c r="P211" i="33"/>
  <c r="L155" i="33"/>
  <c r="H155" i="33"/>
  <c r="D155" i="33"/>
  <c r="L146" i="33"/>
  <c r="H146" i="33"/>
  <c r="D146" i="33"/>
  <c r="L114" i="33"/>
  <c r="T155" i="33" l="1"/>
  <c r="P155" i="33"/>
  <c r="P146" i="33"/>
  <c r="L33" i="33"/>
  <c r="H33" i="33"/>
  <c r="D33" i="33"/>
  <c r="L18" i="33"/>
  <c r="T33" i="33" l="1"/>
  <c r="P33" i="33"/>
  <c r="E135" i="33"/>
  <c r="F135" i="33"/>
  <c r="G135" i="33"/>
  <c r="I135" i="33"/>
  <c r="J135" i="33"/>
  <c r="K135" i="33"/>
  <c r="M135" i="33"/>
  <c r="N135" i="33"/>
  <c r="O135" i="33"/>
  <c r="L138" i="33"/>
  <c r="H138" i="33"/>
  <c r="D138" i="33"/>
  <c r="S135" i="33" l="1"/>
  <c r="W135" i="33"/>
  <c r="P138" i="33"/>
  <c r="E94" i="33"/>
  <c r="F94" i="33"/>
  <c r="G94" i="33"/>
  <c r="I94" i="33"/>
  <c r="J94" i="33"/>
  <c r="K94" i="33"/>
  <c r="M94" i="33"/>
  <c r="N94" i="33"/>
  <c r="O94" i="33"/>
  <c r="D95" i="33"/>
  <c r="D94" i="33" s="1"/>
  <c r="H95" i="33"/>
  <c r="H94" i="33" s="1"/>
  <c r="L95" i="33"/>
  <c r="D48" i="33"/>
  <c r="L48" i="33"/>
  <c r="L47" i="33"/>
  <c r="H47" i="33"/>
  <c r="H48" i="33"/>
  <c r="D47" i="33"/>
  <c r="P48" i="33" l="1"/>
  <c r="T48" i="33"/>
  <c r="P95" i="33"/>
  <c r="T95" i="33"/>
  <c r="R94" i="33"/>
  <c r="V94" i="33"/>
  <c r="P47" i="33"/>
  <c r="T47" i="33"/>
  <c r="W94" i="33"/>
  <c r="S94" i="33"/>
  <c r="U94" i="33"/>
  <c r="Q94" i="33"/>
  <c r="L94" i="33"/>
  <c r="P94" i="33" l="1"/>
  <c r="T94" i="33"/>
  <c r="L228" i="33"/>
  <c r="D228" i="33"/>
  <c r="H228" i="33"/>
  <c r="T228" i="33" l="1"/>
  <c r="P228" i="33"/>
  <c r="E45" i="33"/>
  <c r="F45" i="33"/>
  <c r="G45" i="33"/>
  <c r="I45" i="33"/>
  <c r="J45" i="33"/>
  <c r="K45" i="33"/>
  <c r="M45" i="33"/>
  <c r="N45" i="33"/>
  <c r="O45" i="33"/>
  <c r="L46" i="33"/>
  <c r="H46" i="33"/>
  <c r="D46" i="33"/>
  <c r="D18" i="33"/>
  <c r="T18" i="33" s="1"/>
  <c r="H18" i="33"/>
  <c r="P18" i="33" s="1"/>
  <c r="W45" i="33" l="1"/>
  <c r="S45" i="33"/>
  <c r="P46" i="33"/>
  <c r="T46" i="33"/>
  <c r="E91" i="33"/>
  <c r="F91" i="33"/>
  <c r="G91" i="33"/>
  <c r="I91" i="33"/>
  <c r="J91" i="33"/>
  <c r="K91" i="33"/>
  <c r="M91" i="33"/>
  <c r="N91" i="33"/>
  <c r="O91" i="33"/>
  <c r="L84" i="33"/>
  <c r="H84" i="33"/>
  <c r="D84" i="33"/>
  <c r="W91" i="33" l="1"/>
  <c r="S91" i="33"/>
  <c r="T84" i="33"/>
  <c r="P84" i="33"/>
  <c r="D227" i="33"/>
  <c r="H227" i="33"/>
  <c r="L227" i="33"/>
  <c r="E161" i="33"/>
  <c r="F161" i="33"/>
  <c r="G161" i="33"/>
  <c r="I161" i="33"/>
  <c r="J161" i="33"/>
  <c r="K161" i="33"/>
  <c r="M161" i="33"/>
  <c r="N161" i="33"/>
  <c r="O161" i="33"/>
  <c r="L164" i="33"/>
  <c r="D164" i="33"/>
  <c r="H164" i="33"/>
  <c r="L123" i="33"/>
  <c r="H123" i="33"/>
  <c r="D123" i="33"/>
  <c r="L122" i="33"/>
  <c r="H122" i="33"/>
  <c r="D122" i="33"/>
  <c r="E124" i="33"/>
  <c r="F124" i="33"/>
  <c r="G124" i="33"/>
  <c r="I124" i="33"/>
  <c r="J124" i="33"/>
  <c r="K124" i="33"/>
  <c r="M124" i="33"/>
  <c r="N124" i="33"/>
  <c r="O124" i="33"/>
  <c r="L117" i="33"/>
  <c r="D117" i="33"/>
  <c r="H117" i="33"/>
  <c r="P117" i="33" l="1"/>
  <c r="V124" i="33"/>
  <c r="R124" i="33"/>
  <c r="T122" i="33"/>
  <c r="P122" i="33"/>
  <c r="P164" i="33"/>
  <c r="T164" i="33"/>
  <c r="T227" i="33"/>
  <c r="P227" i="33"/>
  <c r="S124" i="33"/>
  <c r="W124" i="33"/>
  <c r="Q124" i="33"/>
  <c r="U124" i="33"/>
  <c r="T123" i="33"/>
  <c r="P123" i="33"/>
  <c r="W161" i="33"/>
  <c r="S161" i="33"/>
  <c r="U161" i="33"/>
  <c r="Q161" i="33"/>
  <c r="E24" i="33"/>
  <c r="F24" i="33"/>
  <c r="G24" i="33"/>
  <c r="I24" i="33"/>
  <c r="J24" i="33"/>
  <c r="K24" i="33"/>
  <c r="M24" i="33"/>
  <c r="N24" i="33"/>
  <c r="O24" i="33"/>
  <c r="L35" i="33"/>
  <c r="D35" i="33"/>
  <c r="H35" i="33"/>
  <c r="L29" i="33"/>
  <c r="H29" i="33"/>
  <c r="D29" i="33"/>
  <c r="L25" i="33"/>
  <c r="D25" i="33"/>
  <c r="H25" i="33"/>
  <c r="L21" i="33"/>
  <c r="H21" i="33"/>
  <c r="D21" i="33"/>
  <c r="T25" i="33" l="1"/>
  <c r="P25" i="33"/>
  <c r="P35" i="33"/>
  <c r="V24" i="33"/>
  <c r="R24" i="33"/>
  <c r="P21" i="33"/>
  <c r="T21" i="33"/>
  <c r="T29" i="33"/>
  <c r="P29" i="33"/>
  <c r="W24" i="33"/>
  <c r="S24" i="33"/>
  <c r="U24" i="33"/>
  <c r="Q24" i="33"/>
  <c r="L64" i="33"/>
  <c r="E62" i="33"/>
  <c r="F62" i="33"/>
  <c r="G62" i="33"/>
  <c r="I62" i="33"/>
  <c r="J62" i="33"/>
  <c r="K62" i="33"/>
  <c r="M62" i="33"/>
  <c r="N62" i="33"/>
  <c r="O62" i="33"/>
  <c r="H64" i="33"/>
  <c r="D64" i="33"/>
  <c r="S62" i="33" l="1"/>
  <c r="W62" i="33"/>
  <c r="T64" i="33"/>
  <c r="P64" i="33"/>
  <c r="L10" i="33"/>
  <c r="L11" i="33"/>
  <c r="H10" i="33"/>
  <c r="D10" i="33"/>
  <c r="I8" i="33"/>
  <c r="J8" i="33"/>
  <c r="K8" i="33"/>
  <c r="M8" i="33"/>
  <c r="N8" i="33"/>
  <c r="O8" i="33"/>
  <c r="E8" i="33"/>
  <c r="F8" i="33"/>
  <c r="G8" i="33"/>
  <c r="D11" i="33"/>
  <c r="H11" i="33"/>
  <c r="E190" i="33"/>
  <c r="F190" i="33"/>
  <c r="G190" i="33"/>
  <c r="I190" i="33"/>
  <c r="J190" i="33"/>
  <c r="K190" i="33"/>
  <c r="M190" i="33"/>
  <c r="N190" i="33"/>
  <c r="O190" i="33"/>
  <c r="T10" i="33" l="1"/>
  <c r="P10" i="33"/>
  <c r="W190" i="33"/>
  <c r="S190" i="33"/>
  <c r="W8" i="33"/>
  <c r="S8" i="33"/>
  <c r="Q8" i="33"/>
  <c r="P11" i="33"/>
  <c r="D145" i="33"/>
  <c r="L145" i="33"/>
  <c r="L144" i="33"/>
  <c r="O143" i="33"/>
  <c r="N143" i="33"/>
  <c r="M143" i="33"/>
  <c r="K143" i="33"/>
  <c r="J143" i="33"/>
  <c r="I143" i="33"/>
  <c r="G143" i="33"/>
  <c r="F143" i="33"/>
  <c r="E143" i="33"/>
  <c r="H145" i="33"/>
  <c r="H147" i="33"/>
  <c r="H154" i="33"/>
  <c r="L151" i="33"/>
  <c r="L147" i="33"/>
  <c r="D147" i="33"/>
  <c r="H144" i="33"/>
  <c r="D144" i="33"/>
  <c r="O49" i="33"/>
  <c r="N49" i="33"/>
  <c r="M49" i="33"/>
  <c r="Q49" i="33" s="1"/>
  <c r="K49" i="33"/>
  <c r="J49" i="33"/>
  <c r="I49" i="33"/>
  <c r="G49" i="33"/>
  <c r="F49" i="33"/>
  <c r="E49" i="33"/>
  <c r="D50" i="33"/>
  <c r="L51" i="33"/>
  <c r="P51" i="33" s="1"/>
  <c r="H51" i="33"/>
  <c r="D51" i="33"/>
  <c r="I96" i="33"/>
  <c r="K89" i="33"/>
  <c r="G96" i="33"/>
  <c r="K96" i="33"/>
  <c r="O96" i="33"/>
  <c r="O86" i="33"/>
  <c r="L88" i="33"/>
  <c r="O67" i="33"/>
  <c r="N67" i="33"/>
  <c r="M67" i="33"/>
  <c r="K67" i="33"/>
  <c r="J67" i="33"/>
  <c r="I67" i="33"/>
  <c r="G67" i="33"/>
  <c r="F67" i="33"/>
  <c r="E67" i="33"/>
  <c r="L72" i="33"/>
  <c r="H72" i="33"/>
  <c r="D72" i="33"/>
  <c r="H71" i="33"/>
  <c r="O193" i="33"/>
  <c r="N193" i="33"/>
  <c r="M193" i="33"/>
  <c r="K193" i="33"/>
  <c r="J193" i="33"/>
  <c r="I193" i="33"/>
  <c r="G193" i="33"/>
  <c r="F193" i="33"/>
  <c r="E193" i="33"/>
  <c r="D195" i="33"/>
  <c r="O181" i="33"/>
  <c r="N181" i="33"/>
  <c r="M181" i="33"/>
  <c r="J181" i="33"/>
  <c r="I181" i="33"/>
  <c r="K181" i="33"/>
  <c r="G181" i="33"/>
  <c r="F181" i="33"/>
  <c r="E181" i="33"/>
  <c r="L189" i="33"/>
  <c r="H189" i="33"/>
  <c r="D189" i="33"/>
  <c r="O178" i="33"/>
  <c r="N178" i="33"/>
  <c r="M178" i="33"/>
  <c r="K178" i="33"/>
  <c r="K177" i="33" s="1"/>
  <c r="J178" i="33"/>
  <c r="I178" i="33"/>
  <c r="G178" i="33"/>
  <c r="G177" i="33" s="1"/>
  <c r="F178" i="33"/>
  <c r="E178" i="33"/>
  <c r="L179" i="33"/>
  <c r="P179" i="33" s="1"/>
  <c r="H179" i="33"/>
  <c r="O172" i="33"/>
  <c r="N172" i="33"/>
  <c r="M172" i="33"/>
  <c r="K172" i="33"/>
  <c r="J172" i="33"/>
  <c r="I172" i="33"/>
  <c r="G172" i="33"/>
  <c r="F172" i="33"/>
  <c r="E172" i="33"/>
  <c r="L176" i="33"/>
  <c r="H176" i="33"/>
  <c r="D176" i="33"/>
  <c r="O168" i="33"/>
  <c r="N168" i="33"/>
  <c r="N167" i="33" s="1"/>
  <c r="M168" i="33"/>
  <c r="K168" i="33"/>
  <c r="K167" i="33" s="1"/>
  <c r="J168" i="33"/>
  <c r="J167" i="33" s="1"/>
  <c r="I168" i="33"/>
  <c r="I167" i="33" s="1"/>
  <c r="G168" i="33"/>
  <c r="F168" i="33"/>
  <c r="F167" i="33" s="1"/>
  <c r="E168" i="33"/>
  <c r="E167" i="33" s="1"/>
  <c r="L171" i="33"/>
  <c r="D171" i="33"/>
  <c r="H171" i="33"/>
  <c r="L169" i="33"/>
  <c r="H169" i="33"/>
  <c r="D169" i="33"/>
  <c r="O165" i="33"/>
  <c r="N165" i="33"/>
  <c r="M165" i="33"/>
  <c r="K165" i="33"/>
  <c r="J165" i="33"/>
  <c r="I165" i="33"/>
  <c r="G165" i="33"/>
  <c r="F165" i="33"/>
  <c r="E165" i="33"/>
  <c r="O53" i="33"/>
  <c r="N53" i="33"/>
  <c r="M53" i="33"/>
  <c r="K53" i="33"/>
  <c r="J53" i="33"/>
  <c r="I53" i="33"/>
  <c r="G53" i="33"/>
  <c r="F53" i="33"/>
  <c r="E53" i="33"/>
  <c r="L57" i="33"/>
  <c r="H57" i="33"/>
  <c r="D57" i="33"/>
  <c r="H41" i="33"/>
  <c r="L28" i="33"/>
  <c r="L27" i="33"/>
  <c r="K16" i="33"/>
  <c r="L23" i="33"/>
  <c r="W53" i="33" l="1"/>
  <c r="P169" i="33"/>
  <c r="T169" i="33"/>
  <c r="U168" i="33"/>
  <c r="Q168" i="33"/>
  <c r="W168" i="33"/>
  <c r="S168" i="33"/>
  <c r="U172" i="33"/>
  <c r="Q172" i="33"/>
  <c r="W172" i="33"/>
  <c r="S172" i="33"/>
  <c r="P189" i="33"/>
  <c r="T189" i="33"/>
  <c r="U67" i="33"/>
  <c r="Q67" i="33"/>
  <c r="W67" i="33"/>
  <c r="S67" i="33"/>
  <c r="W49" i="33"/>
  <c r="S49" i="33"/>
  <c r="T147" i="33"/>
  <c r="P147" i="33"/>
  <c r="T144" i="33"/>
  <c r="P144" i="33"/>
  <c r="T57" i="33"/>
  <c r="P57" i="33"/>
  <c r="W165" i="33"/>
  <c r="S165" i="33"/>
  <c r="P171" i="33"/>
  <c r="T171" i="33"/>
  <c r="P176" i="33"/>
  <c r="T176" i="33"/>
  <c r="W178" i="33"/>
  <c r="S178" i="33"/>
  <c r="W181" i="33"/>
  <c r="S181" i="33"/>
  <c r="W193" i="33"/>
  <c r="S193" i="33"/>
  <c r="P72" i="33"/>
  <c r="R67" i="33"/>
  <c r="W96" i="33"/>
  <c r="S96" i="33"/>
  <c r="Q143" i="33"/>
  <c r="U143" i="33"/>
  <c r="W143" i="33"/>
  <c r="S143" i="33"/>
  <c r="T145" i="33"/>
  <c r="P145" i="33"/>
  <c r="G167" i="33"/>
  <c r="M167" i="33"/>
  <c r="O177" i="33"/>
  <c r="D49" i="33"/>
  <c r="O167" i="33"/>
  <c r="F102" i="33"/>
  <c r="Q167" i="33" l="1"/>
  <c r="U167" i="33"/>
  <c r="W167" i="33"/>
  <c r="S167" i="33"/>
  <c r="W177" i="33"/>
  <c r="S177" i="33"/>
  <c r="D125" i="33"/>
  <c r="D124" i="33" s="1"/>
  <c r="L125" i="33"/>
  <c r="H125" i="33"/>
  <c r="H124" i="33" s="1"/>
  <c r="T125" i="33" l="1"/>
  <c r="P125" i="33"/>
  <c r="L124" i="33"/>
  <c r="L129" i="33"/>
  <c r="H129" i="33"/>
  <c r="L127" i="33"/>
  <c r="L133" i="33"/>
  <c r="D132" i="33"/>
  <c r="T124" i="33" l="1"/>
  <c r="P124" i="33"/>
  <c r="P129" i="33"/>
  <c r="L118" i="33"/>
  <c r="L119" i="33"/>
  <c r="L112" i="33"/>
  <c r="H112" i="33"/>
  <c r="P112" i="33" l="1"/>
  <c r="L205" i="33"/>
  <c r="O40" i="33" l="1"/>
  <c r="N40" i="33"/>
  <c r="M40" i="33"/>
  <c r="K40" i="33"/>
  <c r="J40" i="33"/>
  <c r="I40" i="33"/>
  <c r="G40" i="33"/>
  <c r="F40" i="33"/>
  <c r="E40" i="33"/>
  <c r="U40" i="33" l="1"/>
  <c r="Q40" i="33"/>
  <c r="W40" i="33"/>
  <c r="S40" i="33"/>
  <c r="O197" i="33"/>
  <c r="N197" i="33"/>
  <c r="M197" i="33"/>
  <c r="K197" i="33"/>
  <c r="J197" i="33"/>
  <c r="I197" i="33"/>
  <c r="G197" i="33"/>
  <c r="F197" i="33"/>
  <c r="E197" i="33"/>
  <c r="W197" i="33" l="1"/>
  <c r="S197" i="33"/>
  <c r="L226" i="33"/>
  <c r="L224" i="33"/>
  <c r="L223" i="33"/>
  <c r="D214" i="33"/>
  <c r="D213" i="33"/>
  <c r="H213" i="33"/>
  <c r="L213" i="33"/>
  <c r="D210" i="33"/>
  <c r="D209" i="33" s="1"/>
  <c r="H210" i="33"/>
  <c r="H209" i="33" s="1"/>
  <c r="L210" i="33"/>
  <c r="L207" i="33"/>
  <c r="D206" i="33"/>
  <c r="D202" i="33"/>
  <c r="L202" i="33"/>
  <c r="L200" i="33"/>
  <c r="D200" i="33"/>
  <c r="L198" i="33"/>
  <c r="L195" i="33"/>
  <c r="L194" i="33"/>
  <c r="T200" i="33" l="1"/>
  <c r="T213" i="33"/>
  <c r="P213" i="33"/>
  <c r="T195" i="33"/>
  <c r="T202" i="33"/>
  <c r="T210" i="33"/>
  <c r="P210" i="33"/>
  <c r="L209" i="33"/>
  <c r="L193" i="33"/>
  <c r="L188" i="33"/>
  <c r="D188" i="33"/>
  <c r="L187" i="33"/>
  <c r="L185" i="33"/>
  <c r="H185" i="33"/>
  <c r="D185" i="33"/>
  <c r="L184" i="33"/>
  <c r="H184" i="33"/>
  <c r="D182" i="33"/>
  <c r="L180" i="33"/>
  <c r="L175" i="33"/>
  <c r="D175" i="33"/>
  <c r="L174" i="33"/>
  <c r="H174" i="33"/>
  <c r="D174" i="33"/>
  <c r="L173" i="33"/>
  <c r="H173" i="33"/>
  <c r="L170" i="33"/>
  <c r="H170" i="33"/>
  <c r="H168" i="33" s="1"/>
  <c r="D170" i="33"/>
  <c r="D168" i="33" s="1"/>
  <c r="L166" i="33"/>
  <c r="H166" i="33"/>
  <c r="H165" i="33" s="1"/>
  <c r="D166" i="33"/>
  <c r="L163" i="33"/>
  <c r="H163" i="33"/>
  <c r="D163" i="33"/>
  <c r="D162" i="33"/>
  <c r="L162" i="33"/>
  <c r="H162" i="33"/>
  <c r="L50" i="33"/>
  <c r="H50" i="33"/>
  <c r="H49" i="33" s="1"/>
  <c r="P166" i="33" l="1"/>
  <c r="T166" i="33"/>
  <c r="T174" i="33"/>
  <c r="P174" i="33"/>
  <c r="P184" i="33"/>
  <c r="T188" i="33"/>
  <c r="T209" i="33"/>
  <c r="P209" i="33"/>
  <c r="T50" i="33"/>
  <c r="P50" i="33"/>
  <c r="T162" i="33"/>
  <c r="P162" i="33"/>
  <c r="P163" i="33"/>
  <c r="T163" i="33"/>
  <c r="P170" i="33"/>
  <c r="P173" i="33"/>
  <c r="P185" i="33"/>
  <c r="T185" i="33"/>
  <c r="L165" i="33"/>
  <c r="L168" i="33"/>
  <c r="L178" i="33"/>
  <c r="L161" i="33"/>
  <c r="L49" i="33"/>
  <c r="D161" i="33"/>
  <c r="H161" i="33"/>
  <c r="D165" i="33"/>
  <c r="L172" i="33"/>
  <c r="L44" i="33"/>
  <c r="L61" i="33"/>
  <c r="D56" i="33"/>
  <c r="L56" i="33"/>
  <c r="L55" i="33"/>
  <c r="T56" i="33" l="1"/>
  <c r="P49" i="33"/>
  <c r="T49" i="33"/>
  <c r="P165" i="33"/>
  <c r="T165" i="33"/>
  <c r="P161" i="33"/>
  <c r="T161" i="33"/>
  <c r="T168" i="33"/>
  <c r="P168" i="33"/>
  <c r="L45" i="33"/>
  <c r="L167" i="33"/>
  <c r="L41" i="33" l="1"/>
  <c r="P41" i="33" l="1"/>
  <c r="D26" i="33"/>
  <c r="H26" i="33"/>
  <c r="L26" i="33"/>
  <c r="L22" i="33"/>
  <c r="H17" i="33"/>
  <c r="L17" i="33"/>
  <c r="D151" i="33"/>
  <c r="L156" i="33"/>
  <c r="D154" i="33"/>
  <c r="D152" i="33"/>
  <c r="L152" i="33"/>
  <c r="H152" i="33"/>
  <c r="D150" i="33"/>
  <c r="H150" i="33"/>
  <c r="L150" i="33"/>
  <c r="D71" i="33"/>
  <c r="T150" i="33" l="1"/>
  <c r="P150" i="33"/>
  <c r="T152" i="33"/>
  <c r="P152" i="33"/>
  <c r="T26" i="33"/>
  <c r="P26" i="33"/>
  <c r="P17" i="33"/>
  <c r="K73" i="33"/>
  <c r="H69" i="33"/>
  <c r="O89" i="33" l="1"/>
  <c r="N89" i="33"/>
  <c r="M89" i="33"/>
  <c r="J89" i="33"/>
  <c r="I89" i="33"/>
  <c r="G89" i="33"/>
  <c r="F89" i="33"/>
  <c r="E89" i="33"/>
  <c r="H220" i="33"/>
  <c r="L218" i="33"/>
  <c r="W89" i="33" l="1"/>
  <c r="S89" i="33"/>
  <c r="L71" i="33"/>
  <c r="T71" i="33" l="1"/>
  <c r="P71" i="33"/>
  <c r="O209" i="33"/>
  <c r="S209" i="33" l="1"/>
  <c r="W209" i="33"/>
  <c r="E102" i="33"/>
  <c r="G102" i="33"/>
  <c r="I102" i="33"/>
  <c r="J102" i="33"/>
  <c r="K102" i="33"/>
  <c r="M102" i="33"/>
  <c r="N102" i="33"/>
  <c r="O102" i="33"/>
  <c r="S102" i="33" l="1"/>
  <c r="W102" i="33"/>
  <c r="U102" i="33"/>
  <c r="Q102" i="33"/>
  <c r="L106" i="33"/>
  <c r="D106" i="33"/>
  <c r="H106" i="33"/>
  <c r="T106" i="33" l="1"/>
  <c r="P106" i="33"/>
  <c r="E160" i="33"/>
  <c r="F160" i="33"/>
  <c r="G160" i="33"/>
  <c r="D223" i="33"/>
  <c r="T223" i="33" s="1"/>
  <c r="D224" i="33"/>
  <c r="T224" i="33" s="1"/>
  <c r="D225" i="33"/>
  <c r="D226" i="33"/>
  <c r="T226" i="33" s="1"/>
  <c r="D229" i="33"/>
  <c r="D222" i="33"/>
  <c r="E221" i="33"/>
  <c r="F221" i="33"/>
  <c r="G221" i="33"/>
  <c r="E219" i="33"/>
  <c r="F219" i="33"/>
  <c r="G219" i="33"/>
  <c r="D220" i="33"/>
  <c r="D219" i="33" s="1"/>
  <c r="E216" i="33"/>
  <c r="F216" i="33"/>
  <c r="F215" i="33" s="1"/>
  <c r="G216" i="33"/>
  <c r="G215" i="33" s="1"/>
  <c r="D218" i="33"/>
  <c r="T218" i="33" s="1"/>
  <c r="D217" i="33"/>
  <c r="E212" i="33"/>
  <c r="F212" i="33"/>
  <c r="G212" i="33"/>
  <c r="D203" i="33"/>
  <c r="D204" i="33"/>
  <c r="D207" i="33"/>
  <c r="T207" i="33" s="1"/>
  <c r="D208" i="33"/>
  <c r="E201" i="33"/>
  <c r="F201" i="33"/>
  <c r="D199" i="33"/>
  <c r="D198" i="33"/>
  <c r="T198" i="33" s="1"/>
  <c r="D194" i="33"/>
  <c r="T194" i="33" s="1"/>
  <c r="D191" i="33"/>
  <c r="D192" i="33"/>
  <c r="D183" i="33"/>
  <c r="D184" i="33"/>
  <c r="T184" i="33" s="1"/>
  <c r="D186" i="33"/>
  <c r="D187" i="33"/>
  <c r="T187" i="33" s="1"/>
  <c r="D180" i="33"/>
  <c r="T180" i="33" s="1"/>
  <c r="D173" i="33"/>
  <c r="T173" i="33" s="1"/>
  <c r="E157" i="33"/>
  <c r="F157" i="33"/>
  <c r="G157" i="33"/>
  <c r="D159" i="33"/>
  <c r="D158" i="33"/>
  <c r="E153" i="33"/>
  <c r="F153" i="33"/>
  <c r="G153" i="33"/>
  <c r="D156" i="33"/>
  <c r="E148" i="33"/>
  <c r="F148" i="33"/>
  <c r="G148" i="33"/>
  <c r="D149" i="33"/>
  <c r="D153" i="33" l="1"/>
  <c r="D178" i="33"/>
  <c r="T178" i="33" s="1"/>
  <c r="D193" i="33"/>
  <c r="T193" i="33" s="1"/>
  <c r="D221" i="33"/>
  <c r="D172" i="33"/>
  <c r="T172" i="33" s="1"/>
  <c r="D190" i="33"/>
  <c r="D143" i="33"/>
  <c r="D181" i="33"/>
  <c r="D157" i="33"/>
  <c r="D197" i="33"/>
  <c r="D212" i="33"/>
  <c r="D160" i="33"/>
  <c r="F196" i="33"/>
  <c r="F177" i="33"/>
  <c r="E177" i="33"/>
  <c r="D148" i="33"/>
  <c r="E142" i="33"/>
  <c r="E196" i="33"/>
  <c r="D216" i="33"/>
  <c r="D215" i="33" s="1"/>
  <c r="E215" i="33"/>
  <c r="F142" i="33"/>
  <c r="G142" i="33"/>
  <c r="E139" i="33"/>
  <c r="F139" i="33"/>
  <c r="G139" i="33"/>
  <c r="D140" i="33"/>
  <c r="D139" i="33" s="1"/>
  <c r="D137" i="33"/>
  <c r="D136" i="33"/>
  <c r="E130" i="33"/>
  <c r="F130" i="33"/>
  <c r="G130" i="33"/>
  <c r="D133" i="33"/>
  <c r="T133" i="33" s="1"/>
  <c r="D134" i="33"/>
  <c r="D131" i="33"/>
  <c r="E128" i="33"/>
  <c r="F128" i="33"/>
  <c r="G128" i="33"/>
  <c r="D129" i="33"/>
  <c r="T129" i="33" s="1"/>
  <c r="E126" i="33"/>
  <c r="F126" i="33"/>
  <c r="G126" i="33"/>
  <c r="D127" i="33"/>
  <c r="T127" i="33" s="1"/>
  <c r="E120" i="33"/>
  <c r="F120" i="33"/>
  <c r="G120" i="33"/>
  <c r="D121" i="33"/>
  <c r="D120" i="33" s="1"/>
  <c r="E115" i="33"/>
  <c r="F115" i="33"/>
  <c r="G115" i="33"/>
  <c r="D118" i="33"/>
  <c r="T118" i="33" s="1"/>
  <c r="D119" i="33"/>
  <c r="T119" i="33" s="1"/>
  <c r="D116" i="33"/>
  <c r="D104" i="33"/>
  <c r="D105" i="33"/>
  <c r="D107" i="33"/>
  <c r="D108" i="33"/>
  <c r="D109" i="33"/>
  <c r="D110" i="33"/>
  <c r="D111" i="33"/>
  <c r="D112" i="33"/>
  <c r="T112" i="33" s="1"/>
  <c r="D113" i="33"/>
  <c r="D114" i="33"/>
  <c r="T114" i="33" s="1"/>
  <c r="D103" i="33"/>
  <c r="E96" i="33"/>
  <c r="F96" i="33"/>
  <c r="D98" i="33"/>
  <c r="D97" i="33"/>
  <c r="D93" i="33"/>
  <c r="D92" i="33"/>
  <c r="D90" i="33"/>
  <c r="D89" i="33" s="1"/>
  <c r="E86" i="33"/>
  <c r="F86" i="33"/>
  <c r="G86" i="33"/>
  <c r="W86" i="33" s="1"/>
  <c r="D88" i="33"/>
  <c r="T88" i="33" s="1"/>
  <c r="D87" i="33"/>
  <c r="E81" i="33"/>
  <c r="F81" i="33"/>
  <c r="G81" i="33"/>
  <c r="D83" i="33"/>
  <c r="D85" i="33"/>
  <c r="D82" i="33"/>
  <c r="D135" i="33" l="1"/>
  <c r="D167" i="33"/>
  <c r="T167" i="33" s="1"/>
  <c r="D128" i="33"/>
  <c r="F80" i="33"/>
  <c r="D177" i="33"/>
  <c r="G80" i="33"/>
  <c r="E80" i="33"/>
  <c r="G101" i="33"/>
  <c r="E101" i="33"/>
  <c r="E100" i="33" s="1"/>
  <c r="F101" i="33"/>
  <c r="F100" i="33" s="1"/>
  <c r="D91" i="33"/>
  <c r="G79" i="33"/>
  <c r="E79" i="33"/>
  <c r="D115" i="33"/>
  <c r="D96" i="33"/>
  <c r="D102" i="33"/>
  <c r="D126" i="33"/>
  <c r="D142" i="33"/>
  <c r="D86" i="33"/>
  <c r="D81" i="33"/>
  <c r="D130" i="33"/>
  <c r="E76" i="33"/>
  <c r="F76" i="33"/>
  <c r="G76" i="33"/>
  <c r="D77" i="33"/>
  <c r="D76" i="33" s="1"/>
  <c r="E73" i="33"/>
  <c r="F73" i="33"/>
  <c r="G73" i="33"/>
  <c r="D75" i="33"/>
  <c r="D74" i="33"/>
  <c r="D69" i="33"/>
  <c r="D70" i="33"/>
  <c r="D68" i="33"/>
  <c r="E60" i="33"/>
  <c r="F60" i="33"/>
  <c r="G60" i="33"/>
  <c r="D63" i="33"/>
  <c r="D62" i="33" s="1"/>
  <c r="D61" i="33"/>
  <c r="D54" i="33"/>
  <c r="D55" i="33"/>
  <c r="T55" i="33" s="1"/>
  <c r="E43" i="33"/>
  <c r="F43" i="33"/>
  <c r="G43" i="33"/>
  <c r="D44" i="33"/>
  <c r="T44" i="33" s="1"/>
  <c r="D60" i="33" l="1"/>
  <c r="D59" i="33" s="1"/>
  <c r="T61" i="33"/>
  <c r="D80" i="33"/>
  <c r="D79" i="33" s="1"/>
  <c r="D43" i="33"/>
  <c r="D101" i="33"/>
  <c r="D100" i="33" s="1"/>
  <c r="D45" i="33"/>
  <c r="T45" i="33" s="1"/>
  <c r="D67" i="33"/>
  <c r="D53" i="33"/>
  <c r="F59" i="33"/>
  <c r="F79" i="33"/>
  <c r="E59" i="33"/>
  <c r="F66" i="33"/>
  <c r="E42" i="33"/>
  <c r="E66" i="33"/>
  <c r="G42" i="33"/>
  <c r="G66" i="33"/>
  <c r="F42" i="33"/>
  <c r="G100" i="33"/>
  <c r="D73" i="33"/>
  <c r="G59" i="33"/>
  <c r="D41" i="33"/>
  <c r="T41" i="33" s="1"/>
  <c r="E36" i="33"/>
  <c r="F36" i="33"/>
  <c r="G36" i="33"/>
  <c r="D38" i="33"/>
  <c r="D39" i="33"/>
  <c r="D37" i="33"/>
  <c r="D27" i="33"/>
  <c r="T27" i="33" s="1"/>
  <c r="D28" i="33"/>
  <c r="D30" i="33"/>
  <c r="D31" i="33"/>
  <c r="D32" i="33"/>
  <c r="D34" i="33"/>
  <c r="E16" i="33"/>
  <c r="F16" i="33"/>
  <c r="G16" i="33"/>
  <c r="D19" i="33"/>
  <c r="D20" i="33"/>
  <c r="D22" i="33"/>
  <c r="T22" i="33" s="1"/>
  <c r="D23" i="33"/>
  <c r="T23" i="33" s="1"/>
  <c r="D17" i="33"/>
  <c r="T17" i="33" s="1"/>
  <c r="E12" i="33"/>
  <c r="F12" i="33"/>
  <c r="G12" i="33"/>
  <c r="D14" i="33"/>
  <c r="D15" i="33"/>
  <c r="D13" i="33"/>
  <c r="D9" i="33"/>
  <c r="D8" i="33" s="1"/>
  <c r="D42" i="33" l="1"/>
  <c r="F7" i="33"/>
  <c r="F5" i="33" s="1"/>
  <c r="D24" i="33"/>
  <c r="D16" i="33"/>
  <c r="G7" i="33"/>
  <c r="E7" i="33"/>
  <c r="E5" i="33" s="1"/>
  <c r="D40" i="33"/>
  <c r="D66" i="33"/>
  <c r="D36" i="33"/>
  <c r="D12" i="33"/>
  <c r="I221" i="33"/>
  <c r="J221" i="33"/>
  <c r="K221" i="33"/>
  <c r="M221" i="33"/>
  <c r="N221" i="33"/>
  <c r="O221" i="33"/>
  <c r="H222" i="33"/>
  <c r="L222" i="33"/>
  <c r="H223" i="33"/>
  <c r="P223" i="33" s="1"/>
  <c r="H224" i="33"/>
  <c r="P224" i="33" s="1"/>
  <c r="H225" i="33"/>
  <c r="L225" i="33"/>
  <c r="H226" i="33"/>
  <c r="P226" i="33" s="1"/>
  <c r="H229" i="33"/>
  <c r="L229" i="33"/>
  <c r="I216" i="33"/>
  <c r="J216" i="33"/>
  <c r="K216" i="33"/>
  <c r="M216" i="33"/>
  <c r="N216" i="33"/>
  <c r="O216" i="33"/>
  <c r="W216" i="33" l="1"/>
  <c r="S216" i="33"/>
  <c r="Q216" i="33"/>
  <c r="U216" i="33"/>
  <c r="T229" i="33"/>
  <c r="P229" i="33"/>
  <c r="T225" i="33"/>
  <c r="P225" i="33"/>
  <c r="T222" i="33"/>
  <c r="P222" i="33"/>
  <c r="W221" i="33"/>
  <c r="S221" i="33"/>
  <c r="D7" i="33"/>
  <c r="H221" i="33"/>
  <c r="L221" i="33"/>
  <c r="T221" i="33" l="1"/>
  <c r="P221" i="33"/>
  <c r="H151" i="33"/>
  <c r="P151" i="33" s="1"/>
  <c r="I130" i="33"/>
  <c r="J130" i="33"/>
  <c r="K130" i="33"/>
  <c r="M130" i="33"/>
  <c r="N130" i="33"/>
  <c r="O130" i="33"/>
  <c r="L134" i="33"/>
  <c r="H134" i="33"/>
  <c r="W130" i="33" l="1"/>
  <c r="S130" i="33"/>
  <c r="Q130" i="33"/>
  <c r="U130" i="33"/>
  <c r="T134" i="33"/>
  <c r="P134" i="33"/>
  <c r="L63" i="33"/>
  <c r="H63" i="33"/>
  <c r="H62" i="33" s="1"/>
  <c r="H61" i="33"/>
  <c r="P61" i="33" s="1"/>
  <c r="L62" i="33" l="1"/>
  <c r="T63" i="33"/>
  <c r="P63" i="33"/>
  <c r="H110" i="33"/>
  <c r="L110" i="33"/>
  <c r="T110" i="33" l="1"/>
  <c r="P110" i="33"/>
  <c r="T62" i="33"/>
  <c r="P62" i="33"/>
  <c r="I160" i="33"/>
  <c r="J160" i="33"/>
  <c r="K160" i="33"/>
  <c r="N160" i="33"/>
  <c r="O160" i="33" l="1"/>
  <c r="M160" i="33"/>
  <c r="L83" i="33"/>
  <c r="T83" i="33" l="1"/>
  <c r="W160" i="33"/>
  <c r="S160" i="33"/>
  <c r="U160" i="33"/>
  <c r="Q160" i="33"/>
  <c r="I219" i="33"/>
  <c r="J219" i="33"/>
  <c r="K219" i="33"/>
  <c r="M219" i="33"/>
  <c r="N219" i="33"/>
  <c r="O219" i="33"/>
  <c r="L220" i="33"/>
  <c r="L217" i="33"/>
  <c r="H217" i="33"/>
  <c r="L192" i="33"/>
  <c r="H192" i="33"/>
  <c r="L113" i="33"/>
  <c r="H113" i="33"/>
  <c r="I81" i="33"/>
  <c r="J81" i="33"/>
  <c r="K81" i="33"/>
  <c r="M81" i="33"/>
  <c r="N81" i="33"/>
  <c r="O81" i="33"/>
  <c r="I86" i="33"/>
  <c r="J86" i="33"/>
  <c r="K86" i="33"/>
  <c r="S86" i="33" s="1"/>
  <c r="M86" i="33"/>
  <c r="N86" i="33"/>
  <c r="H88" i="33"/>
  <c r="P88" i="33" s="1"/>
  <c r="Q86" i="33" l="1"/>
  <c r="U86" i="33"/>
  <c r="O80" i="33"/>
  <c r="W81" i="33"/>
  <c r="S81" i="33"/>
  <c r="U81" i="33"/>
  <c r="Q81" i="33"/>
  <c r="T220" i="33"/>
  <c r="P220" i="33"/>
  <c r="R81" i="33"/>
  <c r="V81" i="33"/>
  <c r="T113" i="33"/>
  <c r="P113" i="33"/>
  <c r="T192" i="33"/>
  <c r="P192" i="33"/>
  <c r="T217" i="33"/>
  <c r="P217" i="33"/>
  <c r="W219" i="33"/>
  <c r="S219" i="33"/>
  <c r="Q219" i="33"/>
  <c r="U219" i="33"/>
  <c r="N80" i="33"/>
  <c r="K80" i="33"/>
  <c r="I80" i="33"/>
  <c r="M80" i="33"/>
  <c r="J80" i="33"/>
  <c r="U80" i="33" l="1"/>
  <c r="Q80" i="33"/>
  <c r="W80" i="33"/>
  <c r="S80" i="33"/>
  <c r="R80" i="33"/>
  <c r="V80" i="33"/>
  <c r="M60" i="33"/>
  <c r="M59" i="33" s="1"/>
  <c r="N60" i="33"/>
  <c r="N59" i="33" s="1"/>
  <c r="O60" i="33"/>
  <c r="I60" i="33"/>
  <c r="I59" i="33" s="1"/>
  <c r="J60" i="33"/>
  <c r="J59" i="33" s="1"/>
  <c r="K60" i="33"/>
  <c r="K59" i="33" s="1"/>
  <c r="H60" i="33"/>
  <c r="H59" i="33" s="1"/>
  <c r="H219" i="33"/>
  <c r="H218" i="33"/>
  <c r="P218" i="33" s="1"/>
  <c r="H214" i="33"/>
  <c r="I212" i="33"/>
  <c r="J212" i="33"/>
  <c r="K212" i="33"/>
  <c r="I201" i="33"/>
  <c r="J201" i="33"/>
  <c r="K201" i="33"/>
  <c r="H203" i="33"/>
  <c r="H204" i="33"/>
  <c r="H205" i="33"/>
  <c r="P205" i="33" s="1"/>
  <c r="H206" i="33"/>
  <c r="H207" i="33"/>
  <c r="P207" i="33" s="1"/>
  <c r="H208" i="33"/>
  <c r="H202" i="33"/>
  <c r="P202" i="33" s="1"/>
  <c r="H199" i="33"/>
  <c r="H200" i="33"/>
  <c r="P200" i="33" s="1"/>
  <c r="H198" i="33"/>
  <c r="P198" i="33" s="1"/>
  <c r="H195" i="33"/>
  <c r="P195" i="33" s="1"/>
  <c r="H194" i="33"/>
  <c r="P194" i="33" s="1"/>
  <c r="H191" i="33"/>
  <c r="H190" i="33" s="1"/>
  <c r="H183" i="33"/>
  <c r="H186" i="33"/>
  <c r="H187" i="33"/>
  <c r="P187" i="33" s="1"/>
  <c r="H188" i="33"/>
  <c r="P188" i="33" s="1"/>
  <c r="H182" i="33"/>
  <c r="H180" i="33"/>
  <c r="P180" i="33" s="1"/>
  <c r="H175" i="33"/>
  <c r="P175" i="33" s="1"/>
  <c r="I157" i="33"/>
  <c r="J157" i="33"/>
  <c r="K157" i="33"/>
  <c r="H159" i="33"/>
  <c r="H158" i="33"/>
  <c r="I153" i="33"/>
  <c r="J153" i="33"/>
  <c r="K153" i="33"/>
  <c r="H156" i="33"/>
  <c r="P156" i="33" s="1"/>
  <c r="M148" i="33"/>
  <c r="N148" i="33"/>
  <c r="O148" i="33"/>
  <c r="I148" i="33"/>
  <c r="J148" i="33"/>
  <c r="K148" i="33"/>
  <c r="H149" i="33"/>
  <c r="H143" i="33"/>
  <c r="I139" i="33"/>
  <c r="J139" i="33"/>
  <c r="K139" i="33"/>
  <c r="H140" i="33"/>
  <c r="H139" i="33" s="1"/>
  <c r="H137" i="33"/>
  <c r="H136" i="33"/>
  <c r="H132" i="33"/>
  <c r="H133" i="33"/>
  <c r="P133" i="33" s="1"/>
  <c r="H131" i="33"/>
  <c r="I128" i="33"/>
  <c r="J128" i="33"/>
  <c r="K128" i="33"/>
  <c r="H128" i="33"/>
  <c r="I126" i="33"/>
  <c r="J126" i="33"/>
  <c r="K126" i="33"/>
  <c r="R148" i="33" l="1"/>
  <c r="V148" i="33"/>
  <c r="S60" i="33"/>
  <c r="W60" i="33"/>
  <c r="W148" i="33"/>
  <c r="S148" i="33"/>
  <c r="U148" i="33"/>
  <c r="Q148" i="33"/>
  <c r="H135" i="33"/>
  <c r="H172" i="33"/>
  <c r="P172" i="33" s="1"/>
  <c r="H178" i="33"/>
  <c r="P178" i="33" s="1"/>
  <c r="H181" i="33"/>
  <c r="H193" i="33"/>
  <c r="P193" i="33" s="1"/>
  <c r="H167" i="33"/>
  <c r="P167" i="33" s="1"/>
  <c r="H197" i="33"/>
  <c r="O59" i="33"/>
  <c r="I177" i="33"/>
  <c r="H216" i="33"/>
  <c r="H130" i="33"/>
  <c r="H160" i="33"/>
  <c r="K196" i="33"/>
  <c r="I196" i="33"/>
  <c r="H212" i="33"/>
  <c r="J215" i="33"/>
  <c r="I215" i="33"/>
  <c r="K142" i="33"/>
  <c r="I142" i="33"/>
  <c r="J142" i="33"/>
  <c r="H153" i="33"/>
  <c r="J177" i="33"/>
  <c r="H148" i="33"/>
  <c r="H157" i="33"/>
  <c r="J196" i="33"/>
  <c r="H201" i="33"/>
  <c r="K215" i="33"/>
  <c r="L60" i="33"/>
  <c r="H127" i="33"/>
  <c r="P127" i="33" s="1"/>
  <c r="I120" i="33"/>
  <c r="J120" i="33"/>
  <c r="K120" i="33"/>
  <c r="H121" i="33"/>
  <c r="H120" i="33" s="1"/>
  <c r="I115" i="33"/>
  <c r="J115" i="33"/>
  <c r="K115" i="33"/>
  <c r="M115" i="33"/>
  <c r="Q115" i="33" s="1"/>
  <c r="N115" i="33"/>
  <c r="O115" i="33"/>
  <c r="H116" i="33"/>
  <c r="H118" i="33"/>
  <c r="P118" i="33" s="1"/>
  <c r="H119" i="33"/>
  <c r="P119" i="33" s="1"/>
  <c r="L116" i="33"/>
  <c r="H103" i="33"/>
  <c r="H104" i="33"/>
  <c r="H105" i="33"/>
  <c r="H107" i="33"/>
  <c r="H108" i="33"/>
  <c r="H109" i="33"/>
  <c r="H111" i="33"/>
  <c r="H114" i="33"/>
  <c r="P114" i="33" s="1"/>
  <c r="J96" i="33"/>
  <c r="H98" i="33"/>
  <c r="H97" i="33"/>
  <c r="H93" i="33"/>
  <c r="H92" i="33"/>
  <c r="H90" i="33"/>
  <c r="H89" i="33" s="1"/>
  <c r="H87" i="33"/>
  <c r="H86" i="33" s="1"/>
  <c r="H83" i="33"/>
  <c r="P83" i="33" s="1"/>
  <c r="H85" i="33"/>
  <c r="H82" i="33"/>
  <c r="I76" i="33"/>
  <c r="J76" i="33"/>
  <c r="K76" i="33"/>
  <c r="I73" i="33"/>
  <c r="J73" i="33"/>
  <c r="M73" i="33"/>
  <c r="N73" i="33"/>
  <c r="O73" i="33"/>
  <c r="L75" i="33"/>
  <c r="H75" i="33"/>
  <c r="H70" i="33"/>
  <c r="H74" i="33"/>
  <c r="H77" i="33"/>
  <c r="H76" i="33" s="1"/>
  <c r="H68" i="33"/>
  <c r="H54" i="33"/>
  <c r="H55" i="33"/>
  <c r="P55" i="33" s="1"/>
  <c r="H56" i="33"/>
  <c r="P56" i="33" s="1"/>
  <c r="I43" i="33"/>
  <c r="I42" i="33" s="1"/>
  <c r="J43" i="33"/>
  <c r="J42" i="33" s="1"/>
  <c r="K43" i="33"/>
  <c r="K42" i="33" s="1"/>
  <c r="H44" i="33"/>
  <c r="P44" i="33" s="1"/>
  <c r="I36" i="33"/>
  <c r="J36" i="33"/>
  <c r="K36" i="33"/>
  <c r="H38" i="33"/>
  <c r="H39" i="33"/>
  <c r="H37" i="33"/>
  <c r="H27" i="33"/>
  <c r="P27" i="33" s="1"/>
  <c r="H28" i="33"/>
  <c r="P28" i="33" s="1"/>
  <c r="H30" i="33"/>
  <c r="H31" i="33"/>
  <c r="H32" i="33"/>
  <c r="H34" i="33"/>
  <c r="H23" i="33"/>
  <c r="P23" i="33" s="1"/>
  <c r="I16" i="33"/>
  <c r="J16" i="33"/>
  <c r="H19" i="33"/>
  <c r="H20" i="33"/>
  <c r="H22" i="33"/>
  <c r="P22" i="33" s="1"/>
  <c r="I12" i="33"/>
  <c r="J12" i="33"/>
  <c r="K12" i="33"/>
  <c r="H14" i="33"/>
  <c r="H15" i="33"/>
  <c r="H13" i="33"/>
  <c r="H9" i="33"/>
  <c r="H8" i="33" s="1"/>
  <c r="W73" i="33" l="1"/>
  <c r="S73" i="33"/>
  <c r="U73" i="33"/>
  <c r="Q73" i="33"/>
  <c r="T116" i="33"/>
  <c r="P116" i="33"/>
  <c r="W115" i="33"/>
  <c r="S115" i="33"/>
  <c r="T75" i="33"/>
  <c r="P75" i="33"/>
  <c r="T60" i="33"/>
  <c r="P60" i="33"/>
  <c r="W59" i="33"/>
  <c r="S59" i="33"/>
  <c r="L115" i="33"/>
  <c r="H126" i="33"/>
  <c r="H177" i="33"/>
  <c r="J101" i="33"/>
  <c r="J100" i="33" s="1"/>
  <c r="K101" i="33"/>
  <c r="I101" i="33"/>
  <c r="H45" i="33"/>
  <c r="P45" i="33" s="1"/>
  <c r="H91" i="33"/>
  <c r="H115" i="33"/>
  <c r="I7" i="33"/>
  <c r="H24" i="33"/>
  <c r="K7" i="33"/>
  <c r="J7" i="33"/>
  <c r="H67" i="33"/>
  <c r="H96" i="33"/>
  <c r="H53" i="33"/>
  <c r="H102" i="33"/>
  <c r="H101" i="33" s="1"/>
  <c r="H40" i="33"/>
  <c r="L59" i="33"/>
  <c r="H215" i="33"/>
  <c r="H16" i="33"/>
  <c r="H43" i="33"/>
  <c r="H36" i="33"/>
  <c r="H196" i="33"/>
  <c r="H142" i="33"/>
  <c r="K79" i="33"/>
  <c r="I79" i="33"/>
  <c r="I66" i="33"/>
  <c r="H81" i="33"/>
  <c r="K66" i="33"/>
  <c r="H73" i="33"/>
  <c r="J66" i="33"/>
  <c r="H12" i="33"/>
  <c r="M139" i="33"/>
  <c r="N139" i="33"/>
  <c r="O139" i="33"/>
  <c r="L140" i="33"/>
  <c r="M128" i="33"/>
  <c r="N128" i="33"/>
  <c r="O128" i="33"/>
  <c r="M126" i="33"/>
  <c r="N126" i="33"/>
  <c r="O126" i="33"/>
  <c r="Q126" i="33" l="1"/>
  <c r="U126" i="33"/>
  <c r="T140" i="33"/>
  <c r="P140" i="33"/>
  <c r="T115" i="33"/>
  <c r="P115" i="33"/>
  <c r="W128" i="33"/>
  <c r="S128" i="33"/>
  <c r="Q128" i="33"/>
  <c r="U128" i="33"/>
  <c r="S139" i="33"/>
  <c r="W139" i="33"/>
  <c r="H80" i="33"/>
  <c r="H79" i="33" s="1"/>
  <c r="H7" i="33"/>
  <c r="L143" i="33"/>
  <c r="H42" i="33"/>
  <c r="P59" i="33"/>
  <c r="T59" i="33"/>
  <c r="K100" i="33"/>
  <c r="K5" i="33" s="1"/>
  <c r="J79" i="33"/>
  <c r="H66" i="33"/>
  <c r="L139" i="33"/>
  <c r="L93" i="33"/>
  <c r="L92" i="33"/>
  <c r="P93" i="33" l="1"/>
  <c r="T93" i="33"/>
  <c r="T143" i="33"/>
  <c r="P143" i="33"/>
  <c r="P92" i="33"/>
  <c r="T92" i="33"/>
  <c r="T139" i="33"/>
  <c r="P139" i="33"/>
  <c r="L91" i="33"/>
  <c r="L34" i="33"/>
  <c r="L9" i="33"/>
  <c r="T9" i="33" l="1"/>
  <c r="P9" i="33"/>
  <c r="P91" i="33"/>
  <c r="T91" i="33"/>
  <c r="P34" i="33"/>
  <c r="T34" i="33"/>
  <c r="L8" i="33"/>
  <c r="S53" i="33"/>
  <c r="P8" i="33" l="1"/>
  <c r="T8" i="33"/>
  <c r="M157" i="33"/>
  <c r="N157" i="33"/>
  <c r="O157" i="33"/>
  <c r="L159" i="33"/>
  <c r="L158" i="33"/>
  <c r="L149" i="33"/>
  <c r="M96" i="33"/>
  <c r="N96" i="33"/>
  <c r="L98" i="33"/>
  <c r="L90" i="33"/>
  <c r="P98" i="33" l="1"/>
  <c r="T98" i="33"/>
  <c r="T158" i="33"/>
  <c r="P158" i="33"/>
  <c r="W157" i="33"/>
  <c r="S157" i="33"/>
  <c r="P90" i="33"/>
  <c r="T90" i="33"/>
  <c r="T149" i="33"/>
  <c r="P149" i="33"/>
  <c r="T159" i="33"/>
  <c r="P159" i="33"/>
  <c r="L89" i="33"/>
  <c r="L148" i="33"/>
  <c r="L157" i="33"/>
  <c r="M76" i="33"/>
  <c r="M66" i="33" s="1"/>
  <c r="N76" i="33"/>
  <c r="O76" i="33"/>
  <c r="L77" i="33"/>
  <c r="L69" i="33"/>
  <c r="L30" i="33"/>
  <c r="L31" i="33"/>
  <c r="P31" i="33" s="1"/>
  <c r="L32" i="33"/>
  <c r="M16" i="33"/>
  <c r="N16" i="33"/>
  <c r="O16" i="33"/>
  <c r="T32" i="33" l="1"/>
  <c r="P32" i="33"/>
  <c r="T30" i="33"/>
  <c r="P30" i="33"/>
  <c r="T77" i="33"/>
  <c r="P77" i="33"/>
  <c r="P157" i="33"/>
  <c r="T157" i="33"/>
  <c r="P89" i="33"/>
  <c r="T89" i="33"/>
  <c r="W16" i="33"/>
  <c r="S16" i="33"/>
  <c r="T69" i="33"/>
  <c r="P69" i="33"/>
  <c r="S76" i="33"/>
  <c r="W76" i="33"/>
  <c r="U66" i="33"/>
  <c r="Q66" i="33"/>
  <c r="T148" i="33"/>
  <c r="P148" i="33"/>
  <c r="L24" i="33"/>
  <c r="L76" i="33"/>
  <c r="T24" i="33" l="1"/>
  <c r="P24" i="33"/>
  <c r="T76" i="33"/>
  <c r="P76" i="33"/>
  <c r="L216" i="33"/>
  <c r="L19" i="33"/>
  <c r="L20" i="33"/>
  <c r="P20" i="33" l="1"/>
  <c r="T20" i="33"/>
  <c r="T216" i="33"/>
  <c r="P216" i="33"/>
  <c r="P19" i="33"/>
  <c r="T19" i="33"/>
  <c r="M120" i="33"/>
  <c r="M101" i="33" s="1"/>
  <c r="N120" i="33"/>
  <c r="N101" i="33" s="1"/>
  <c r="O120" i="33"/>
  <c r="S120" i="33" l="1"/>
  <c r="W120" i="33"/>
  <c r="U101" i="33"/>
  <c r="Q101" i="33"/>
  <c r="R101" i="33"/>
  <c r="V101" i="33"/>
  <c r="O101" i="33"/>
  <c r="L121" i="33"/>
  <c r="L82" i="33"/>
  <c r="N66" i="33"/>
  <c r="R66" i="33" s="1"/>
  <c r="O66" i="33"/>
  <c r="M36" i="33"/>
  <c r="N36" i="33"/>
  <c r="O36" i="33"/>
  <c r="W66" i="33" l="1"/>
  <c r="S66" i="33"/>
  <c r="P82" i="33"/>
  <c r="T82" i="33"/>
  <c r="W101" i="33"/>
  <c r="S101" i="33"/>
  <c r="W36" i="33"/>
  <c r="S36" i="33"/>
  <c r="T121" i="33"/>
  <c r="P121" i="33"/>
  <c r="L120" i="33"/>
  <c r="T120" i="33" l="1"/>
  <c r="P120" i="33"/>
  <c r="M12" i="33"/>
  <c r="N12" i="33"/>
  <c r="N7" i="33" s="1"/>
  <c r="O12" i="33"/>
  <c r="M43" i="33"/>
  <c r="M42" i="33" s="1"/>
  <c r="Q42" i="33" s="1"/>
  <c r="N43" i="33"/>
  <c r="N42" i="33" s="1"/>
  <c r="O43" i="33"/>
  <c r="M153" i="33"/>
  <c r="Q153" i="33" s="1"/>
  <c r="N153" i="33"/>
  <c r="O153" i="33"/>
  <c r="M201" i="33"/>
  <c r="N201" i="33"/>
  <c r="O201" i="33"/>
  <c r="M212" i="33"/>
  <c r="N212" i="33"/>
  <c r="O212" i="33"/>
  <c r="W212" i="33" l="1"/>
  <c r="S212" i="33"/>
  <c r="U212" i="33"/>
  <c r="Q212" i="33"/>
  <c r="V201" i="33"/>
  <c r="R201" i="33"/>
  <c r="W12" i="33"/>
  <c r="S12" i="33"/>
  <c r="S201" i="33"/>
  <c r="U201" i="33"/>
  <c r="Q201" i="33"/>
  <c r="R153" i="33"/>
  <c r="V153" i="33"/>
  <c r="W43" i="33"/>
  <c r="S43" i="33"/>
  <c r="O7" i="33"/>
  <c r="W7" i="33" s="1"/>
  <c r="R7" i="33"/>
  <c r="V7" i="33"/>
  <c r="M7" i="33"/>
  <c r="U7" i="33" s="1"/>
  <c r="L40" i="33"/>
  <c r="O42" i="33"/>
  <c r="N100" i="33"/>
  <c r="M100" i="33"/>
  <c r="O100" i="33"/>
  <c r="O142" i="33"/>
  <c r="M142" i="33"/>
  <c r="N142" i="33"/>
  <c r="N177" i="33"/>
  <c r="M177" i="33"/>
  <c r="O215" i="33"/>
  <c r="M215" i="33"/>
  <c r="N215" i="33"/>
  <c r="O196" i="33"/>
  <c r="M196" i="33"/>
  <c r="N196" i="33"/>
  <c r="U196" i="33" l="1"/>
  <c r="Q196" i="33"/>
  <c r="S215" i="33"/>
  <c r="W215" i="33"/>
  <c r="T40" i="33"/>
  <c r="P40" i="33"/>
  <c r="V196" i="33"/>
  <c r="R196" i="33"/>
  <c r="S196" i="33"/>
  <c r="U215" i="33"/>
  <c r="Q215" i="33"/>
  <c r="R142" i="33"/>
  <c r="V142" i="33"/>
  <c r="W42" i="33"/>
  <c r="S42" i="33"/>
  <c r="V100" i="33"/>
  <c r="R100" i="33"/>
  <c r="U100" i="33"/>
  <c r="Q7" i="33"/>
  <c r="Q142" i="33"/>
  <c r="U142" i="33"/>
  <c r="W100" i="33"/>
  <c r="S100" i="33"/>
  <c r="S142" i="33"/>
  <c r="W142" i="33"/>
  <c r="S7" i="33"/>
  <c r="L219" i="33" l="1"/>
  <c r="L54" i="33"/>
  <c r="P219" i="33" l="1"/>
  <c r="T219" i="33"/>
  <c r="T54" i="33"/>
  <c r="P54" i="33"/>
  <c r="L53" i="33"/>
  <c r="G18" i="37"/>
  <c r="W18" i="37" s="1"/>
  <c r="P15" i="37"/>
  <c r="L15" i="37"/>
  <c r="D15" i="37"/>
  <c r="E10" i="37"/>
  <c r="F10" i="37"/>
  <c r="G10" i="37"/>
  <c r="I10" i="37"/>
  <c r="J10" i="37"/>
  <c r="K10" i="37"/>
  <c r="M10" i="37"/>
  <c r="N10" i="37"/>
  <c r="Q10" i="37"/>
  <c r="R10" i="37"/>
  <c r="S10" i="37"/>
  <c r="H11" i="37"/>
  <c r="H10" i="37" s="1"/>
  <c r="P13" i="37"/>
  <c r="O13" i="37"/>
  <c r="L13" i="37" s="1"/>
  <c r="H13" i="37"/>
  <c r="D13" i="37"/>
  <c r="K8" i="37"/>
  <c r="G8" i="37"/>
  <c r="E5" i="37"/>
  <c r="F5" i="37"/>
  <c r="G5" i="37"/>
  <c r="I5" i="37"/>
  <c r="J5" i="37"/>
  <c r="K5" i="37"/>
  <c r="M5" i="37"/>
  <c r="N5" i="37"/>
  <c r="Q5" i="37"/>
  <c r="R5" i="37"/>
  <c r="S5" i="37"/>
  <c r="P6" i="37"/>
  <c r="P5" i="37" s="1"/>
  <c r="H6" i="37"/>
  <c r="H5" i="37" s="1"/>
  <c r="U18" i="37"/>
  <c r="P18" i="37"/>
  <c r="L18" i="37"/>
  <c r="W17" i="37"/>
  <c r="U17" i="37"/>
  <c r="P17" i="37"/>
  <c r="L17" i="37"/>
  <c r="D17" i="37"/>
  <c r="W16" i="37"/>
  <c r="U16" i="37"/>
  <c r="P16" i="37"/>
  <c r="L16" i="37"/>
  <c r="D16" i="37"/>
  <c r="W15" i="37"/>
  <c r="U15" i="37"/>
  <c r="L14" i="37"/>
  <c r="T15" i="37"/>
  <c r="S14" i="37"/>
  <c r="R14" i="37"/>
  <c r="Q14" i="37"/>
  <c r="P14" i="37" s="1"/>
  <c r="N14" i="37"/>
  <c r="M14" i="37"/>
  <c r="K14" i="37"/>
  <c r="K4" i="37" s="1"/>
  <c r="J14" i="37"/>
  <c r="J4" i="37" s="1"/>
  <c r="I14" i="37"/>
  <c r="I4" i="37" s="1"/>
  <c r="H14" i="37"/>
  <c r="H12" i="37" s="1"/>
  <c r="F14" i="37"/>
  <c r="E14" i="37"/>
  <c r="W13" i="37"/>
  <c r="U13" i="37"/>
  <c r="S12" i="37"/>
  <c r="O12" i="37" s="1"/>
  <c r="R12" i="37"/>
  <c r="Q12" i="37"/>
  <c r="N12" i="37"/>
  <c r="M12" i="37"/>
  <c r="G12" i="37"/>
  <c r="F12" i="37"/>
  <c r="E12" i="37"/>
  <c r="W11" i="37"/>
  <c r="W10" i="37" s="1"/>
  <c r="P11" i="37"/>
  <c r="P10" i="37" s="1"/>
  <c r="O11" i="37"/>
  <c r="L11" i="37" s="1"/>
  <c r="L10" i="37" s="1"/>
  <c r="D11" i="37"/>
  <c r="D10" i="37" s="1"/>
  <c r="W9" i="37"/>
  <c r="U9" i="37"/>
  <c r="P9" i="37"/>
  <c r="L9" i="37"/>
  <c r="D9" i="37"/>
  <c r="W8" i="37"/>
  <c r="U8" i="37"/>
  <c r="P8" i="37"/>
  <c r="L8" i="37"/>
  <c r="D8" i="37"/>
  <c r="S7" i="37"/>
  <c r="O7" i="37" s="1"/>
  <c r="R7" i="37"/>
  <c r="Q7" i="37"/>
  <c r="N7" i="37"/>
  <c r="M7" i="37"/>
  <c r="G7" i="37"/>
  <c r="F7" i="37"/>
  <c r="E7" i="37"/>
  <c r="W6" i="37"/>
  <c r="U6" i="37"/>
  <c r="O6" i="37"/>
  <c r="L6" i="37" s="1"/>
  <c r="L5" i="37" s="1"/>
  <c r="D6" i="37"/>
  <c r="D5" i="37" s="1"/>
  <c r="T13" i="37" l="1"/>
  <c r="G14" i="37"/>
  <c r="W14" i="37" s="1"/>
  <c r="D18" i="37"/>
  <c r="D14" i="37" s="1"/>
  <c r="T14" i="37" s="1"/>
  <c r="F4" i="37"/>
  <c r="M4" i="37"/>
  <c r="S4" i="37"/>
  <c r="E4" i="37"/>
  <c r="G4" i="37"/>
  <c r="N4" i="37"/>
  <c r="R4" i="37"/>
  <c r="H7" i="37"/>
  <c r="H4" i="37" s="1"/>
  <c r="Q4" i="37"/>
  <c r="O10" i="37"/>
  <c r="T6" i="37"/>
  <c r="O5" i="37"/>
  <c r="D12" i="37"/>
  <c r="D7" i="37"/>
  <c r="T11" i="37"/>
  <c r="T10" i="37" s="1"/>
  <c r="T17" i="37"/>
  <c r="U7" i="37"/>
  <c r="T16" i="37"/>
  <c r="L7" i="37"/>
  <c r="T8" i="37"/>
  <c r="L12" i="37"/>
  <c r="O14" i="37"/>
  <c r="O4" i="37" s="1"/>
  <c r="W7" i="37"/>
  <c r="T9" i="37"/>
  <c r="U12" i="37"/>
  <c r="W12" i="37"/>
  <c r="U5" i="37"/>
  <c r="W5" i="37"/>
  <c r="T5" i="37"/>
  <c r="P7" i="37"/>
  <c r="P12" i="37"/>
  <c r="U14" i="37"/>
  <c r="T18" i="37" l="1"/>
  <c r="W4" i="37"/>
  <c r="D4" i="37"/>
  <c r="T12" i="37"/>
  <c r="U4" i="37"/>
  <c r="L4" i="37"/>
  <c r="P4" i="37"/>
  <c r="T4" i="37" s="1"/>
  <c r="T7" i="37"/>
  <c r="N79" i="33" l="1"/>
  <c r="M79" i="33"/>
  <c r="L215" i="33"/>
  <c r="T215" i="33" l="1"/>
  <c r="P215" i="33"/>
  <c r="V79" i="33"/>
  <c r="R79" i="33"/>
  <c r="Q79" i="33"/>
  <c r="U79" i="33"/>
  <c r="N5" i="33"/>
  <c r="V5" i="33" s="1"/>
  <c r="M5" i="33"/>
  <c r="U5" i="33" s="1"/>
  <c r="O79" i="33"/>
  <c r="S79" i="33" l="1"/>
  <c r="W79" i="33"/>
  <c r="L105" i="33"/>
  <c r="T105" i="33" l="1"/>
  <c r="P105" i="33"/>
  <c r="L14" i="33"/>
  <c r="L15" i="33"/>
  <c r="P14" i="33" l="1"/>
  <c r="T14" i="33"/>
  <c r="P15" i="33"/>
  <c r="T15" i="33"/>
  <c r="L203" i="33"/>
  <c r="T203" i="33" l="1"/>
  <c r="P203" i="33"/>
  <c r="O5" i="33"/>
  <c r="L137" i="33" l="1"/>
  <c r="T137" i="33" l="1"/>
  <c r="P137" i="33"/>
  <c r="L111" i="33"/>
  <c r="T111" i="33" l="1"/>
  <c r="P111" i="33"/>
  <c r="L85" i="33"/>
  <c r="T85" i="33" l="1"/>
  <c r="P85" i="33"/>
  <c r="L81" i="33"/>
  <c r="P81" i="33" l="1"/>
  <c r="T81" i="33"/>
  <c r="L191" i="33"/>
  <c r="T191" i="33" l="1"/>
  <c r="P191" i="33"/>
  <c r="L190" i="33"/>
  <c r="L74" i="33"/>
  <c r="T190" i="33" l="1"/>
  <c r="P190" i="33"/>
  <c r="T74" i="33"/>
  <c r="P74" i="33"/>
  <c r="L73" i="33"/>
  <c r="L154" i="33"/>
  <c r="T73" i="33" l="1"/>
  <c r="P73" i="33"/>
  <c r="T154" i="33"/>
  <c r="P154" i="33"/>
  <c r="L153" i="33"/>
  <c r="T153" i="33" l="1"/>
  <c r="P153" i="33"/>
  <c r="L109" i="33"/>
  <c r="L38" i="33"/>
  <c r="T109" i="33" l="1"/>
  <c r="P109" i="33"/>
  <c r="T38" i="33"/>
  <c r="P38" i="33"/>
  <c r="L214" i="33"/>
  <c r="L204" i="33"/>
  <c r="L206" i="33"/>
  <c r="L208" i="33"/>
  <c r="L87" i="33"/>
  <c r="L97" i="33"/>
  <c r="L68" i="33"/>
  <c r="L70" i="33"/>
  <c r="T68" i="33" l="1"/>
  <c r="P68" i="33"/>
  <c r="P87" i="33"/>
  <c r="T87" i="33"/>
  <c r="T206" i="33"/>
  <c r="P206" i="33"/>
  <c r="T214" i="33"/>
  <c r="P214" i="33"/>
  <c r="T70" i="33"/>
  <c r="P70" i="33"/>
  <c r="P97" i="33"/>
  <c r="T97" i="33"/>
  <c r="T208" i="33"/>
  <c r="P208" i="33"/>
  <c r="T204" i="33"/>
  <c r="P204" i="33"/>
  <c r="L96" i="33"/>
  <c r="L67" i="33"/>
  <c r="L86" i="33"/>
  <c r="L212" i="33"/>
  <c r="L201" i="33"/>
  <c r="P201" i="33" l="1"/>
  <c r="T86" i="33"/>
  <c r="P86" i="33"/>
  <c r="P96" i="33"/>
  <c r="T96" i="33"/>
  <c r="T212" i="33"/>
  <c r="P212" i="33"/>
  <c r="T67" i="33"/>
  <c r="P67" i="33"/>
  <c r="L66" i="33"/>
  <c r="L80" i="33"/>
  <c r="L142" i="33"/>
  <c r="P80" i="33" l="1"/>
  <c r="T80" i="33"/>
  <c r="P66" i="33"/>
  <c r="T66" i="33"/>
  <c r="T142" i="33"/>
  <c r="P142" i="33"/>
  <c r="M7" i="36"/>
  <c r="M6" i="36"/>
  <c r="L6" i="36" l="1"/>
  <c r="L7" i="36"/>
  <c r="G7" i="36" l="1"/>
  <c r="D7" i="36"/>
  <c r="G6" i="36"/>
  <c r="D6" i="36"/>
  <c r="N6" i="36" s="1"/>
  <c r="I5" i="36"/>
  <c r="H5" i="36"/>
  <c r="F5" i="36"/>
  <c r="E5" i="36"/>
  <c r="D5" i="36" l="1"/>
  <c r="G5" i="36"/>
  <c r="L5" i="36"/>
  <c r="M5" i="36"/>
  <c r="N7" i="36"/>
  <c r="J7" i="36"/>
  <c r="J6" i="36"/>
  <c r="N5" i="36" l="1"/>
  <c r="J5" i="36"/>
  <c r="L199" i="33" l="1"/>
  <c r="T199" i="33" l="1"/>
  <c r="P199" i="33"/>
  <c r="L197" i="33"/>
  <c r="T197" i="33" l="1"/>
  <c r="P197" i="33"/>
  <c r="L196" i="33"/>
  <c r="P196" i="33" l="1"/>
  <c r="L126" i="33"/>
  <c r="L186" i="33"/>
  <c r="L183" i="33"/>
  <c r="P183" i="33" l="1"/>
  <c r="T183" i="33"/>
  <c r="T126" i="33"/>
  <c r="P126" i="33"/>
  <c r="P186" i="33"/>
  <c r="T186" i="33"/>
  <c r="L107" i="33"/>
  <c r="T107" i="33" l="1"/>
  <c r="P107" i="33"/>
  <c r="L79" i="33"/>
  <c r="L136" i="33"/>
  <c r="L132" i="33"/>
  <c r="L131" i="33"/>
  <c r="L108" i="33"/>
  <c r="L104" i="33"/>
  <c r="L103" i="33"/>
  <c r="T103" i="33" l="1"/>
  <c r="P103" i="33"/>
  <c r="T108" i="33"/>
  <c r="P108" i="33"/>
  <c r="P132" i="33"/>
  <c r="T132" i="33"/>
  <c r="T104" i="33"/>
  <c r="P104" i="33"/>
  <c r="P131" i="33"/>
  <c r="T131" i="33"/>
  <c r="L135" i="33"/>
  <c r="T136" i="33"/>
  <c r="P136" i="33"/>
  <c r="L102" i="33"/>
  <c r="P79" i="33"/>
  <c r="T79" i="33"/>
  <c r="L130" i="33"/>
  <c r="L128" i="33"/>
  <c r="L182" i="33"/>
  <c r="P182" i="33" l="1"/>
  <c r="T182" i="33"/>
  <c r="T130" i="33"/>
  <c r="P130" i="33"/>
  <c r="T135" i="33"/>
  <c r="P135" i="33"/>
  <c r="T128" i="33"/>
  <c r="P128" i="33"/>
  <c r="P102" i="33"/>
  <c r="T102" i="33"/>
  <c r="L101" i="33"/>
  <c r="L181" i="33"/>
  <c r="L160" i="33"/>
  <c r="T160" i="33" l="1"/>
  <c r="P160" i="33"/>
  <c r="L100" i="33"/>
  <c r="T100" i="33" s="1"/>
  <c r="P101" i="33"/>
  <c r="T101" i="33"/>
  <c r="P181" i="33"/>
  <c r="T181" i="33"/>
  <c r="L177" i="33"/>
  <c r="L39" i="33"/>
  <c r="L37" i="33"/>
  <c r="T39" i="33" l="1"/>
  <c r="P39" i="33"/>
  <c r="T37" i="33"/>
  <c r="P37" i="33"/>
  <c r="P177" i="33"/>
  <c r="T177" i="33"/>
  <c r="T53" i="33"/>
  <c r="P53" i="33"/>
  <c r="L36" i="33"/>
  <c r="L43" i="33"/>
  <c r="L13" i="33"/>
  <c r="P13" i="33" l="1"/>
  <c r="T13" i="33"/>
  <c r="T36" i="33"/>
  <c r="P36" i="33"/>
  <c r="P43" i="33"/>
  <c r="T43" i="33"/>
  <c r="L42" i="33"/>
  <c r="L16" i="33"/>
  <c r="L12" i="33"/>
  <c r="P12" i="33" l="1"/>
  <c r="T12" i="33"/>
  <c r="T42" i="33"/>
  <c r="P42" i="33"/>
  <c r="P16" i="33"/>
  <c r="T16" i="33"/>
  <c r="L7" i="33"/>
  <c r="L5" i="33" s="1"/>
  <c r="T7" i="33" l="1"/>
  <c r="S5" i="33"/>
  <c r="I100" i="33" l="1"/>
  <c r="Q100" i="33" s="1"/>
  <c r="H100" i="33"/>
  <c r="P100" i="33" l="1"/>
  <c r="H5" i="33"/>
  <c r="P5" i="33" s="1"/>
  <c r="I5" i="33"/>
  <c r="Q5" i="33" s="1"/>
  <c r="J5" i="33"/>
  <c r="R5" i="33" l="1"/>
  <c r="P7" i="33" l="1"/>
  <c r="D205" i="33"/>
  <c r="G201" i="33"/>
  <c r="W201" i="33" s="1"/>
  <c r="D201" i="33" l="1"/>
  <c r="T201" i="33" s="1"/>
  <c r="T205" i="33"/>
  <c r="D196" i="33"/>
  <c r="T196" i="33" s="1"/>
  <c r="G196" i="33"/>
  <c r="W196" i="33" s="1"/>
  <c r="D5" i="33" l="1"/>
  <c r="T5" i="33" s="1"/>
  <c r="G5" i="33"/>
  <c r="W5" i="33" s="1"/>
</calcChain>
</file>

<file path=xl/sharedStrings.xml><?xml version="1.0" encoding="utf-8"?>
<sst xmlns="http://schemas.openxmlformats.org/spreadsheetml/2006/main" count="702" uniqueCount="428">
  <si>
    <t>№ п/п</t>
  </si>
  <si>
    <t>Наименование программы</t>
  </si>
  <si>
    <t>Запланированные мероприятия</t>
  </si>
  <si>
    <t>ДЖКХ</t>
  </si>
  <si>
    <t>ДФ</t>
  </si>
  <si>
    <t>ДОиМП</t>
  </si>
  <si>
    <t>КФКиС</t>
  </si>
  <si>
    <t>1</t>
  </si>
  <si>
    <t>Департамент жилищно-коммунального хозяйства администрации города</t>
  </si>
  <si>
    <t>Департамент образования и молодежной политики администрации города</t>
  </si>
  <si>
    <t>Департамент финансов администрации города</t>
  </si>
  <si>
    <t>Комитет физической культуры и спорта администрации города</t>
  </si>
  <si>
    <t>1.1</t>
  </si>
  <si>
    <t>1.2</t>
  </si>
  <si>
    <t>1.3</t>
  </si>
  <si>
    <t>1.4</t>
  </si>
  <si>
    <t>1.5</t>
  </si>
  <si>
    <t>2.1</t>
  </si>
  <si>
    <t>2.2</t>
  </si>
  <si>
    <t>5.1</t>
  </si>
  <si>
    <t>5.2</t>
  </si>
  <si>
    <t>8.1</t>
  </si>
  <si>
    <t>8.2</t>
  </si>
  <si>
    <t>13.1</t>
  </si>
  <si>
    <t>Развитие жилищно-коммунального комплекса в городе Нефтеюганске в 2014-2020 годах</t>
  </si>
  <si>
    <t>Управление муниципальным имуществом города Нефтеюганска на 2014-2020 годы</t>
  </si>
  <si>
    <t>Развитие физической культуры и спорта в городе Нефтеюганске на 2014-2020 годы</t>
  </si>
  <si>
    <t>Обеспечение доступным и комфортным жильем жителей города Нефтеюганска в 2014-2020 годах</t>
  </si>
  <si>
    <t>ДДА</t>
  </si>
  <si>
    <t>1.1.1</t>
  </si>
  <si>
    <t>1.2.1</t>
  </si>
  <si>
    <t>1.2.2</t>
  </si>
  <si>
    <t>2</t>
  </si>
  <si>
    <t>2.1.1</t>
  </si>
  <si>
    <t>Крытый каток в 15 микрорайоне города Нефтеюганска</t>
  </si>
  <si>
    <t>5</t>
  </si>
  <si>
    <t>8</t>
  </si>
  <si>
    <t>8.3</t>
  </si>
  <si>
    <t>Исполнит.    ГРБС</t>
  </si>
  <si>
    <t>Подпрограмма "Создание условий для обеспечения качественными коммунальными услугами"</t>
  </si>
  <si>
    <t>Подпрограмма "Создание условий для обеспечения доступности и повышения качества жилищных услуг"</t>
  </si>
  <si>
    <t>1.3.1</t>
  </si>
  <si>
    <t>Подпрограмма "Повышение энергоэффективности в отраслях экономики"</t>
  </si>
  <si>
    <t>1.4.1</t>
  </si>
  <si>
    <t>1.4.2</t>
  </si>
  <si>
    <t>Подпрограмма "Обеспечение реализации муниципальной программы"</t>
  </si>
  <si>
    <t>1.5.1</t>
  </si>
  <si>
    <t>1.5.2</t>
  </si>
  <si>
    <t>Расходы на обеспечение деятельности (оказание услуг) муниципальных учреждений</t>
  </si>
  <si>
    <t>Подпрограмма "Транспорт"</t>
  </si>
  <si>
    <t>Подпрограмма "Автомобильные дороги"</t>
  </si>
  <si>
    <t>Подпрограмма "Организация бюджетного процесса в городе Нефтеюганске"</t>
  </si>
  <si>
    <t>8.1.1</t>
  </si>
  <si>
    <t>8.2.1</t>
  </si>
  <si>
    <t>Договора на программное (информационные технологии) обеспечение и обслуживание</t>
  </si>
  <si>
    <t>Мероприятия по организации отдыха и оздоровления детей</t>
  </si>
  <si>
    <t>Расходы на обеспечение функций органов местного самоуправления</t>
  </si>
  <si>
    <t xml:space="preserve">Подпрограмма "Молодёжь Нефтеюганска" </t>
  </si>
  <si>
    <t>Мероприятий по содействию трудоустройства граждан</t>
  </si>
  <si>
    <t>Подпрограмма "Профилактика правонарушений"</t>
  </si>
  <si>
    <t>Подпрограмма "Обеспечение первичных мер пожарной безопасности в городе Нефтеюганске"</t>
  </si>
  <si>
    <t>Подпрограмма "Совершенствование муниципального управления"</t>
  </si>
  <si>
    <t>Подпрограмма "Развития малого и среднего предпринимательства"</t>
  </si>
  <si>
    <t>8.3.1</t>
  </si>
  <si>
    <t>Всего</t>
  </si>
  <si>
    <t>окружной бюджет</t>
  </si>
  <si>
    <t>местный бюджет</t>
  </si>
  <si>
    <t>Всего по программам</t>
  </si>
  <si>
    <t>3</t>
  </si>
  <si>
    <t>3.1</t>
  </si>
  <si>
    <t>3.2</t>
  </si>
  <si>
    <t>4</t>
  </si>
  <si>
    <t>4.1</t>
  </si>
  <si>
    <t>4.1.1</t>
  </si>
  <si>
    <t>5.1.1</t>
  </si>
  <si>
    <t>5.1.2</t>
  </si>
  <si>
    <t>5.2.1</t>
  </si>
  <si>
    <t>6</t>
  </si>
  <si>
    <t>6.1</t>
  </si>
  <si>
    <t>6.1.1</t>
  </si>
  <si>
    <t>6.1.2</t>
  </si>
  <si>
    <t>6.1.3</t>
  </si>
  <si>
    <t>6.1.4</t>
  </si>
  <si>
    <t>6.2</t>
  </si>
  <si>
    <t>6.2.1</t>
  </si>
  <si>
    <t>9</t>
  </si>
  <si>
    <t>9.1</t>
  </si>
  <si>
    <t>9.1.2</t>
  </si>
  <si>
    <t>10</t>
  </si>
  <si>
    <t>10.1</t>
  </si>
  <si>
    <t>11</t>
  </si>
  <si>
    <t>11.1</t>
  </si>
  <si>
    <t>11.1.1</t>
  </si>
  <si>
    <t>11.2</t>
  </si>
  <si>
    <t>12</t>
  </si>
  <si>
    <t>13</t>
  </si>
  <si>
    <t>14</t>
  </si>
  <si>
    <t>14.1</t>
  </si>
  <si>
    <t>14.1.1</t>
  </si>
  <si>
    <t>14.1.2</t>
  </si>
  <si>
    <t>14.2</t>
  </si>
  <si>
    <t>14.2.1</t>
  </si>
  <si>
    <t>15</t>
  </si>
  <si>
    <t>15.1</t>
  </si>
  <si>
    <t>15.2</t>
  </si>
  <si>
    <t>7</t>
  </si>
  <si>
    <t>7.1</t>
  </si>
  <si>
    <t>7.1.1</t>
  </si>
  <si>
    <t>7.1.2</t>
  </si>
  <si>
    <t>7.2</t>
  </si>
  <si>
    <t>7.3</t>
  </si>
  <si>
    <t>7.3.1</t>
  </si>
  <si>
    <t>7.4</t>
  </si>
  <si>
    <t>7.4.1</t>
  </si>
  <si>
    <t>7.4.3</t>
  </si>
  <si>
    <t>7.4.4</t>
  </si>
  <si>
    <t>7.5</t>
  </si>
  <si>
    <t>7.5.1</t>
  </si>
  <si>
    <t>ПЛАН  на 2015 год (рублей)</t>
  </si>
  <si>
    <t xml:space="preserve">Обеспечение мероприятий по капитальному ремонту многоквартирных домов </t>
  </si>
  <si>
    <t>7.2.1</t>
  </si>
  <si>
    <t>Ожидаемое исполнение, руб.</t>
  </si>
  <si>
    <t>Ожидаемое исполнение, %</t>
  </si>
  <si>
    <t>Отчет об исполнении сетевого плана-графика на 2015 год по реализации ведомственных программ муниципального образования город Нефтеюганск</t>
  </si>
  <si>
    <t>Информирование населения о деятельности органов местного самоуправления муниципального образования город Нефтеюганск на 2015 год</t>
  </si>
  <si>
    <t>Прочие текущие расходы</t>
  </si>
  <si>
    <t>% исполнения  к плану 2015 года</t>
  </si>
  <si>
    <t xml:space="preserve">Дума города </t>
  </si>
  <si>
    <t>Кассовый расход на 01.11.2015 (рублей)</t>
  </si>
  <si>
    <t>8.1.3</t>
  </si>
  <si>
    <t>федеральный бюджет</t>
  </si>
  <si>
    <t>6.1.1.1</t>
  </si>
  <si>
    <t>6.1.1.2</t>
  </si>
  <si>
    <t>6.1.1.3</t>
  </si>
  <si>
    <t>6.1.2.1</t>
  </si>
  <si>
    <t xml:space="preserve"> Развитие дополнительного образования в сфере культуры</t>
  </si>
  <si>
    <t>Реализация мероприятий</t>
  </si>
  <si>
    <t>7.1.1.1</t>
  </si>
  <si>
    <t>7.1.1.3</t>
  </si>
  <si>
    <t>7.1.1.4</t>
  </si>
  <si>
    <t>7.1.1.5</t>
  </si>
  <si>
    <t>7.1.1.6</t>
  </si>
  <si>
    <t>7.1.1.7</t>
  </si>
  <si>
    <t>7.1.1.9</t>
  </si>
  <si>
    <t>Создание условий для деятельности народных дружин</t>
  </si>
  <si>
    <t>Снижение рисков и смягчение последствий чрезвычайных ситуаций природного и техногенного характера на территории города</t>
  </si>
  <si>
    <t>Мероприятия по повышению уровня пожарной безопасности муниципальных учреждений города</t>
  </si>
  <si>
    <t>Прочие мероприятия органов местного самоуправления</t>
  </si>
  <si>
    <t>Подпрограмма "Исполнение отдельных государственных полномочий"</t>
  </si>
  <si>
    <t>Осуществление переданных полномочий Российской Федерации на государственную регистрацию актов гражданского состояния</t>
  </si>
  <si>
    <t>14.2.2</t>
  </si>
  <si>
    <t>Осуществление переданных полномочий в сфере трудовых отношений и государственного управления охраной труда</t>
  </si>
  <si>
    <t>14.2.3</t>
  </si>
  <si>
    <t>14.2.4</t>
  </si>
  <si>
    <t>Осуществление переданных полномочий по образованию и организации деятельности комиссий по делам несовершеннолетних и защите их прав</t>
  </si>
  <si>
    <t>14.2.5</t>
  </si>
  <si>
    <t>Государственная поддержка развития растениеводства и животноводства, переработки и реализации продукции</t>
  </si>
  <si>
    <t>14.2.7</t>
  </si>
  <si>
    <t>14.3</t>
  </si>
  <si>
    <t>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</si>
  <si>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14.3.1</t>
  </si>
  <si>
    <t>Станция обезжелезивания 7 мкр.57/7 реестр.№ 522074</t>
  </si>
  <si>
    <t>22</t>
  </si>
  <si>
    <t>14.4</t>
  </si>
  <si>
    <t>14.4.1</t>
  </si>
  <si>
    <t>Сети тепловодоснабжения и канализации в микрорайоне 11б с КНС. Сети тепловодоснабжения и канализации в микрорайоне 11 (I этап) (9 этап строительства)</t>
  </si>
  <si>
    <t>Сети тепловодоснабжения и канализации в микрорайоне 11б с КНС. Сети тепловодоснабжения и канализации в микрорайоне 11 (II-IV этап) (11 этап строительства)</t>
  </si>
  <si>
    <t>Газоснабжение коттеджной застройки в 11Б микрорайоне г.Нефтеюганска</t>
  </si>
  <si>
    <t>ДМИ</t>
  </si>
  <si>
    <t>ДГиЗО</t>
  </si>
  <si>
    <t>7.5.2</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</si>
  <si>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t>
  </si>
  <si>
    <t>2.2.2</t>
  </si>
  <si>
    <t>1.5.3</t>
  </si>
  <si>
    <t>23</t>
  </si>
  <si>
    <t>14.2.6</t>
  </si>
  <si>
    <t>2.2.1</t>
  </si>
  <si>
    <t>9.1.1</t>
  </si>
  <si>
    <t>14.1.3</t>
  </si>
  <si>
    <t>ККиТ</t>
  </si>
  <si>
    <t>18</t>
  </si>
  <si>
    <t>Комитет культуры и туризма  администрации города</t>
  </si>
  <si>
    <t>ПЛАН  на 2017 год</t>
  </si>
  <si>
    <t>ПЛАН  9 месяцев  2017 год</t>
  </si>
  <si>
    <t>Кассовый расход на 01.08.2017</t>
  </si>
  <si>
    <t>% исполнения  к плану года</t>
  </si>
  <si>
    <t>21</t>
  </si>
  <si>
    <t>Развитие транспортной системы в городе Нефтеюганске на 2014-2020 годы</t>
  </si>
  <si>
    <t>Автодорога по ул.Мамонтовская (развязка перекрестка ул.Мамонтовская - ул.Молодежная)</t>
  </si>
  <si>
    <t>Автодорога по ул.Набережная (от перекрестка ул.Ленина - ул.Гагарина до ул.Юганская) (участок автодороги от ул.Молодежная до ул.Юганская)</t>
  </si>
  <si>
    <t>3.7.3</t>
  </si>
  <si>
    <t>"Реконструкция нежилого строения роддома. г.Нефтеюганск, 7мкр., строение № 9. (реестр. №57524)"</t>
  </si>
  <si>
    <t>Сети тепловодоснабжения и канализации  в  микрорайоне 11б  с КНС. Сети тепловодоснабжения  и канализации в микрорайоне 11 (I этап)  (14 этап строительства)</t>
  </si>
  <si>
    <t>Профинансировано на 01.10.2017</t>
  </si>
  <si>
    <t>Подпрограмма "Безопасность дорожного движения"</t>
  </si>
  <si>
    <t>Отчет об исполнении сетевого плана-графика по реализации программ муниципального образования город Нефтеюганск и программ Ханты-Мансийского автономного округа - Югры</t>
  </si>
  <si>
    <t>1.4.3</t>
  </si>
  <si>
    <t>16</t>
  </si>
  <si>
    <t>17</t>
  </si>
  <si>
    <t>19</t>
  </si>
  <si>
    <t>1.4.5</t>
  </si>
  <si>
    <t>1.4.7</t>
  </si>
  <si>
    <t>1.4.8</t>
  </si>
  <si>
    <t>1.4.10</t>
  </si>
  <si>
    <t>Обеспечение деятельности департамента финансов</t>
  </si>
  <si>
    <t>1.1.2</t>
  </si>
  <si>
    <t>Осуществление переданных полномочий в сфере обращения с твердыми коммунальными отходами</t>
  </si>
  <si>
    <t>1.6</t>
  </si>
  <si>
    <t>Подпрограмма "Формирование комфортной городской среды"</t>
  </si>
  <si>
    <t>1.6.1</t>
  </si>
  <si>
    <t>Департамент  градостроительства и земельных отношений администрации города</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</si>
  <si>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</si>
  <si>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</si>
  <si>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</si>
  <si>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7.1.1.12</t>
  </si>
  <si>
    <t>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</si>
  <si>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7.4.2</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</si>
  <si>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t>
  </si>
  <si>
    <t>Развитие жилищно-коммунального комплекса и повышение энергетической эффективности в городе Нефтеюганске</t>
  </si>
  <si>
    <t>Мероприятия по поддержке технического состояния жилищного фонда</t>
  </si>
  <si>
    <t>1.3.2</t>
  </si>
  <si>
    <t>Реализация энергосберегающих мероприятий в системах наружного освещения и коммунальной инфраструктуры</t>
  </si>
  <si>
    <t>Реализация энергосберегающих мероприятий в муниципальном секторе</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</si>
  <si>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</si>
  <si>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Развитие транспортной системы в городе Нефтеюганске</t>
  </si>
  <si>
    <t>Обеспечение доступности и повышение качества транспортных услуг автомобильным транспортом</t>
  </si>
  <si>
    <t>2.3</t>
  </si>
  <si>
    <t>2.3.1</t>
  </si>
  <si>
    <t>Управление муниципальным имуществом города Нефтеюганска</t>
  </si>
  <si>
    <t>Управление и распоряжение муниципальным имуществом города Нефтеюганска</t>
  </si>
  <si>
    <t>Обеспечение деятельности департамента муниципального имущества администрации города Нефтеюганска</t>
  </si>
  <si>
    <t>Управление муниципальными финансами города Нефтеюганска</t>
  </si>
  <si>
    <t>Развитие физической культуры и спорта в городе Нефтеюганске</t>
  </si>
  <si>
    <t>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</si>
  <si>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Подготовка спортивного резерва и спорта высших достижений</t>
  </si>
  <si>
    <t>Подпрограмма "Развитие материально-технической базы и спортивной инфраструктуры"</t>
  </si>
  <si>
    <t>Укрепление материально-технической базы учреждений сферы физической культуры и спорта</t>
  </si>
  <si>
    <t>Подпрограмма "Организация деятельности в сфере физической культуры и спорта"</t>
  </si>
  <si>
    <t>5.3</t>
  </si>
  <si>
    <t>Организационное обеспечение функционирования отрасли</t>
  </si>
  <si>
    <t>5.3.1</t>
  </si>
  <si>
    <t>Развитие культуры и туризма в городе Нефтеюганске</t>
  </si>
  <si>
    <t>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</si>
  <si>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</si>
  <si>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Организация культурно-массовых мероприятий, организация отдыха и оздоровления детей</t>
  </si>
  <si>
    <t>На развитие сферы культуры в муниципальных образованиях Ханты-Мансийского автономного округа - Югры</t>
  </si>
  <si>
    <t>Подпрограмма "Организационные, экономические механизмы развития культуры"</t>
  </si>
  <si>
    <t>Обеспечение деятельности комитета культуры и туризма</t>
  </si>
  <si>
    <t>Усиление социальной направленности культурной политики</t>
  </si>
  <si>
    <t>6.2.2</t>
  </si>
  <si>
    <t>Развитие образования и молодёжной политики в городе Нефтеюганске</t>
  </si>
  <si>
    <t>Подпрограмма "Общее образование. Дополнительное образование детей"</t>
  </si>
  <si>
    <t>Обеспечение предоставления дошкольного, общего, дополнительного образования</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</si>
  <si>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</si>
  <si>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</si>
  <si>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t>
  </si>
  <si>
    <t>Обеспечение персонифицированного финансирования дополнительного образования</t>
  </si>
  <si>
    <t>Подпрограмма "Система оценки качества образования и информационная прозрачность системы образования"</t>
  </si>
  <si>
    <t>Обеспечение организации и проведения государственной итоговой аттестации</t>
  </si>
  <si>
    <t>Подпрограмма "Отдых и оздоровление детей в каникулярное время"</t>
  </si>
  <si>
    <t>Иные межбюджетные трансферы на реализацию наказов избирателей депутатам Думы Ханты-Мансийского автономного округа-Югры</t>
  </si>
  <si>
    <t>Подпрограмма "Ресурсное обеспечение в сфере образования и молодежной политики"</t>
  </si>
  <si>
    <t>Развитие жилищной сферы города Нефтеюганска</t>
  </si>
  <si>
    <t>Подпрограмма "Стимулирование развития жилищного строительства"</t>
  </si>
  <si>
    <t>Подпрограмма "Обеспечение мерами государственной поддержки по улучшению жилищных условий отдельных категорий граждан"</t>
  </si>
  <si>
    <t>8.3.2</t>
  </si>
  <si>
    <t>8.4</t>
  </si>
  <si>
    <t>8.4.1</t>
  </si>
  <si>
    <t>8.4.2</t>
  </si>
  <si>
    <t>Защита населения и территории от чрезвычайных ситуаций, обеспечение первичных мер пожарной безопасности в городе Нефтеюганске</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</si>
  <si>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</si>
  <si>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Укрепление межнационального и межконфессионального согласия, профилактика экстремизма в городе Нефтеюганске</t>
  </si>
  <si>
    <t>Проведение в образовательных организациях занятий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</si>
  <si>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</si>
  <si>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</si>
  <si>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Доступная среда в городе Нефтеюганске</t>
  </si>
  <si>
    <t>Поддержка социально ориентированных некоммерческих организаций, осуществляющих деятельность в городе Нефтеюганске</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</si>
  <si>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</si>
  <si>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</si>
  <si>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13.2</t>
  </si>
  <si>
    <t>Социально-экономическое развитие города Нефтеюганска</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</si>
  <si>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t>
  </si>
  <si>
    <t>Осуществление переданных полномочий по созданию административных комиссий</t>
  </si>
  <si>
    <t>Подпрограмма "Дополнительные гарантии и дополнительные меры социальной поддержки предоставляемые в сфере опеки и попечительства"</t>
  </si>
  <si>
    <t>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</si>
  <si>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Повышение уровня благосостояния граждан, нуждающихся в особой заботе государства</t>
  </si>
  <si>
    <t>Подпрограмма "Исполнение органом местного самоуправления отдельных государственных полномочий"</t>
  </si>
  <si>
    <t>Исполнение органом местного самоуправления отдельных государственных полномочий по осуществлению деятельности по опеке и попечительству</t>
  </si>
  <si>
    <t>Предоставление субсидий организациям коммунального комплекса, предоставляющим коммунальные услуги населению</t>
  </si>
  <si>
    <t>1.1.3</t>
  </si>
  <si>
    <t>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t>
  </si>
  <si>
    <t>3.3</t>
  </si>
  <si>
    <t>Техническое обследование, реконструкция, капитальный ремонт, строительство объектов культуры</t>
  </si>
  <si>
    <t>6.1.4.1</t>
  </si>
  <si>
    <t>6.1.4.2</t>
  </si>
  <si>
    <t>Развитие материально-технической базы образовательных организаций</t>
  </si>
  <si>
    <t>7.1.3</t>
  </si>
  <si>
    <t>7.1.3.1</t>
  </si>
  <si>
    <t>Обеспечение отдыха и оздоровления детей в каникулярное время</t>
  </si>
  <si>
    <t>Подпрограмма "Формирование законопослушного поведения участников дорожного движения"</t>
  </si>
  <si>
    <t>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</si>
  <si>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7.6</t>
  </si>
  <si>
    <t>7.6.1</t>
  </si>
  <si>
    <t>Строительство и реконструкция объектов муниципальной собственности</t>
  </si>
  <si>
    <t>8.1.4</t>
  </si>
  <si>
    <t>Приобретение жилья, в целях реализации полномочий в области жилищных отношений, установленных законодательством Российской Федерации</t>
  </si>
  <si>
    <t>8.2.2</t>
  </si>
  <si>
    <t>8.2.3</t>
  </si>
  <si>
    <t>10.2</t>
  </si>
  <si>
    <t>5.2.2</t>
  </si>
  <si>
    <t>Совершенствование инфраструктуры спорта в городе Нефтеюганске</t>
  </si>
  <si>
    <t>7.1.2.1</t>
  </si>
  <si>
    <t>7.1.2.2</t>
  </si>
  <si>
    <t>Обеспечение устойчивого сокращения непригодного для проживания жилищного фонда</t>
  </si>
  <si>
    <t>8.2.4</t>
  </si>
  <si>
    <t>15.1.2</t>
  </si>
  <si>
    <t>Иные межбюджетные трансферты на реализацию наказов избирателей депутатам Думы Ханты-Мансийского автономного округа-Югры</t>
  </si>
  <si>
    <t>6.1.2.2</t>
  </si>
  <si>
    <t>7.1.1.11</t>
  </si>
  <si>
    <t>12.2</t>
  </si>
  <si>
    <t>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</si>
  <si>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Подпрограмма "Модернизация, развитие учреждений культуры и организация обустройства мест массового отдыха населения"</t>
  </si>
  <si>
    <t>Дополнительные меры социальной поддержки отдельных категорий граждан города Нефтеюганска</t>
  </si>
  <si>
    <t>Департамент градостроительства и земельных отнощений отношений администрации города</t>
  </si>
  <si>
    <t>Подпрограмма "Развитие системы массовой физической культуры, подготовки спортивного резерва и спорта высших достижений"</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</si>
  <si>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</si>
  <si>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t>
  </si>
  <si>
    <t>Ликвидация и расселение приспособленных для проживания строений (балочный массив)</t>
  </si>
  <si>
    <t>Осуществление переданных полномочий на организацию мероприятий при осуществлении деятельности по обращению с животными без владельцев</t>
  </si>
  <si>
    <t>Улучшение условий дорожного движения и устранение опасных участков на улично-дорожной сети</t>
  </si>
  <si>
    <t>Подпрограмма "Управление муниципальным долгом города Нефтеюганска"</t>
  </si>
  <si>
    <t>4.2</t>
  </si>
  <si>
    <t>4.2.1</t>
  </si>
  <si>
    <t>7.1.4</t>
  </si>
  <si>
    <t>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</si>
  <si>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Подпрограмма "Профилактика незаконного оборота потребления наркотических средств и психотропных веществ"</t>
  </si>
  <si>
    <t>9.2</t>
  </si>
  <si>
    <t>Участие в профилактических мероприятиях, акциях, проводимых субъектами профилактики</t>
  </si>
  <si>
    <t>9.2.1</t>
  </si>
  <si>
    <t>Профилактика терроризма в городе Нефтеюганске</t>
  </si>
  <si>
    <t>Организация курсов повышения квалификации по вопросам профилактики терроризма для муниципальных служащих и работников муниципальных учреждений</t>
  </si>
  <si>
    <t>16.1</t>
  </si>
  <si>
    <t>16.2</t>
  </si>
  <si>
    <t>7.1.1.8</t>
  </si>
  <si>
    <t>7.1.1.10</t>
  </si>
  <si>
    <t>1.4.4</t>
  </si>
  <si>
    <t>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</si>
  <si>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</si>
  <si>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7.1.1.2</t>
  </si>
  <si>
    <t xml:space="preserve"> </t>
  </si>
  <si>
    <t>Повышение уровня антитеррористической защищенности муниципальных объектов</t>
  </si>
  <si>
    <t>5.1.3</t>
  </si>
  <si>
    <t>6.1.3.1</t>
  </si>
  <si>
    <t>11.2.1</t>
  </si>
  <si>
    <t>15.1.1</t>
  </si>
  <si>
    <t>15.2.1</t>
  </si>
  <si>
    <t>% исполнения  к плану за 2021 год</t>
  </si>
  <si>
    <t>ПЛАН на 2021 год                                                                                                                                          (рублей)</t>
  </si>
  <si>
    <t>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</si>
  <si>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7.1.5</t>
  </si>
  <si>
    <t>Региональный проект "Успех каждого ребенка"</t>
  </si>
  <si>
    <t>Основное мероприятие "Региональный проект "Чистая вода"</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</si>
  <si>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</si>
  <si>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Развитие и использование потенциала молодежи в интересах укрепления единства российской нации, упрочения мира и согласия</t>
  </si>
  <si>
    <t>10.1.1</t>
  </si>
  <si>
    <t>Содействие этнокультурному многообразию народов России</t>
  </si>
  <si>
    <t>10.1.2</t>
  </si>
  <si>
    <t>10.1.3</t>
  </si>
  <si>
    <t>Реализация мер, направленных на социальную и культурную адаптацию мигрантов</t>
  </si>
  <si>
    <t>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</si>
  <si>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Подпрограмма "Участие в профилактике экстремизма, а также в минимизации и (или) ликвидации последствий проявлений экстремизма"</t>
  </si>
  <si>
    <t>10.2.1</t>
  </si>
  <si>
    <t>10.2.2</t>
  </si>
  <si>
    <t>10.2.3</t>
  </si>
  <si>
    <t>10.2.4</t>
  </si>
  <si>
    <t>Дума</t>
  </si>
  <si>
    <t>Региональный проект "Спорт – норма жизни"</t>
  </si>
  <si>
    <t>5.1.4</t>
  </si>
  <si>
    <t>Региональный проект "Культурная среда"</t>
  </si>
  <si>
    <t>Обеспечение функционирования сети автомобильных дорог общего пользования местного значения</t>
  </si>
  <si>
    <t>Осуществление полномочий в области градостроительной деятельности</t>
  </si>
  <si>
    <t>20</t>
  </si>
  <si>
    <t>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</si>
  <si>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Реконструкция, расширение, модернизация, строительство коммунальных объектов, в том числе объектов питьевого водоснабжения</t>
  </si>
  <si>
    <t>4.2.2</t>
  </si>
  <si>
    <t>Обслуживание муниципального долга</t>
  </si>
  <si>
    <t>Планирование бюджетных ассигнований на исполнение долговых обязательств</t>
  </si>
  <si>
    <t>Региональный проект "Формирование комфортной городской среды"</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</si>
  <si>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t>
  </si>
  <si>
    <t>Ежемесячное денежное вознаграждение за классное руководство педагогическим работникам муниципальных образовательных организаций</t>
  </si>
  <si>
    <t>Организация бесплатного горячего питания обучающихся, получающих начальное общее образование в муниципальных образовательных организациях</t>
  </si>
  <si>
    <t>Переселение граждан из не предназначенных для проживания строений, созданных в период промышленного освоения Сибири и Дальнего Востока</t>
  </si>
  <si>
    <t>Информирование граждан о безопасности личного имущества (изготовление и тиражирование печатной продукции: памяток, буклетов, плакатов, листовок, баннеров)</t>
  </si>
  <si>
    <t>9.1.3</t>
  </si>
  <si>
    <t>1.4.6</t>
  </si>
  <si>
    <t>1.4.13</t>
  </si>
  <si>
    <t>6.1.5</t>
  </si>
  <si>
    <t>6.1.5.1</t>
  </si>
  <si>
    <t>7.1.2.3</t>
  </si>
  <si>
    <t>Проектирование и строительство инженерных сетей для увеличения объемов жилищного строительства, в т.ч. на возмещение части затрат по строительству систем инженерной инфраструктуры</t>
  </si>
  <si>
    <t>ПЛАН за 9 месяцев 2021 года                                                                                                                                         (рублей)</t>
  </si>
  <si>
    <t>% исполнения  к плану за 9 месяцев 2021 года</t>
  </si>
  <si>
    <t>Строительство, реконструкция, капитальный ремонт объектов культуры</t>
  </si>
  <si>
    <t>Предоставление субсидий организациям</t>
  </si>
  <si>
    <t>Реализация мероприятий по основному мероприятию "Улучшение санитарного состояния городских территорий"</t>
  </si>
  <si>
    <t>Реализация мероприятий по основному мероприятию "Благоустройство и озеленение города"</t>
  </si>
  <si>
    <t>"Региональный проект "Чистая страна"</t>
  </si>
  <si>
    <t>Реализация полномочий в сфере жилищно-коммунального комплекса</t>
  </si>
  <si>
    <t>Строительство (реконструкция), капитальный ремонт и ремонт автомобильных дорог общего пользования местного значения</t>
  </si>
  <si>
    <t>7.1.6</t>
  </si>
  <si>
    <t>7.1.6.1</t>
  </si>
  <si>
    <t>Подпрограмма "Переселение граждан из непригодного для проживания жилищного фонда"</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</si>
  <si>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</si>
  <si>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Освоение на 01.10.2021 года                                                                                                                                                (рублей)</t>
  </si>
  <si>
    <t>Инициативного проекта "Комфортный город"</t>
  </si>
  <si>
    <t>Предоставление субсидии застройщикам (инвесторам) на возмещение части затрат, понесенных застройщиком (инвестором) на выплату собственникам выкупной стоимости жилых помещений из расселяемого аварийного жилищного фонда, на возмещение стоимости (себестоимости) строительства (приобретения) квартир, передаваемых застройщиком (инвестором) в орган местного самоуправления во исполнение обязательств по заключенным договорам о развитии застроенной территории</t>
  </si>
  <si>
    <t>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</si>
  <si>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8.1.2</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</si>
  <si>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</si>
  <si>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</si>
  <si>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Осуществление переданных полномочий для обеспечения жилыми помещениями отдельных категорий граждан, определенных федеральным законодательством</t>
  </si>
  <si>
    <t>8.3.3</t>
  </si>
  <si>
    <t>Обеспечение исполнения муниципальных функций администрации</t>
  </si>
  <si>
    <t>Повышение качества оказания муниципальных услуг, выполнение других обязательств муниципального образования</t>
  </si>
  <si>
    <t>Проведение работ по оценке и формированию земельных участков в целях эффективного управления земельными ресурсами</t>
  </si>
  <si>
    <t>Создание условий для легкого старта и комфортного ведения бизнеса</t>
  </si>
  <si>
    <t>Акселерация субъектов малого и среднего предпринимательства</t>
  </si>
  <si>
    <t>14.3.2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</si>
</sst>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quot;р.&quot;_-;\-* #,##0.00&quot;р.&quot;_-;_-* &quot;-&quot;??&quot;р.&quot;_-;_-@_-"/>
    <numFmt numFmtId="43" formatCode="_-* #,##0.00_р_._-;\-* #,##0.00_р_._-;_-* &quot;-&quot;??_р_._-;_-@_-"/>
    <numFmt numFmtId="164" formatCode="0.0"/>
    <numFmt numFmtId="165" formatCode="#,##0.00_ ;\-#,##0.00\ "/>
    <numFmt numFmtId="166" formatCode="_(* #,##0.00_);_(* \(#,##0.00\);_(* &quot;-&quot;??_);_(@_)"/>
    <numFmt numFmtId="167" formatCode="_-* #,##0.00_р_._-;\-* #,##0.00_р_._-;_-* \-??_р_._-;_-@_-"/>
    <numFmt numFmtId="168" formatCode="#,##0.0"/>
  </numFmts>
  <fonts count="44" x14ac:knownFonts="1">
    <font>
      <sz val="11"/>
      <color theme="1"/>
      <name val="Times New Roman"/>
      <family val="2"/>
      <charset val="204"/>
      <scheme val="minor"/>
    </font>
    <font>
      <sz val="10"/>
      <name val="Arial"/>
      <family val="2"/>
      <charset val="204"/>
    </font>
    <font>
      <sz val="11"/>
      <color theme="1"/>
      <name val="Times New Roman"/>
      <family val="2"/>
      <charset val="204"/>
      <scheme val="minor"/>
    </font>
    <font>
      <sz val="14"/>
      <name val="Times New Roman"/>
      <family val="1"/>
      <charset val="204"/>
      <scheme val="minor"/>
    </font>
    <font>
      <b/>
      <sz val="12"/>
      <name val="Times New Roman"/>
      <family val="1"/>
      <charset val="204"/>
      <scheme val="minor"/>
    </font>
    <font>
      <sz val="10"/>
      <name val="Times New Roman"/>
      <family val="1"/>
      <charset val="204"/>
    </font>
    <font>
      <sz val="10"/>
      <name val="Times New Roman"/>
      <family val="1"/>
      <charset val="204"/>
      <scheme val="minor"/>
    </font>
    <font>
      <sz val="10"/>
      <color theme="1"/>
      <name val="Times New Roman"/>
      <family val="1"/>
      <charset val="204"/>
      <scheme val="minor"/>
    </font>
    <font>
      <b/>
      <sz val="10"/>
      <name val="Times New Roman"/>
      <family val="1"/>
      <charset val="204"/>
      <scheme val="minor"/>
    </font>
    <font>
      <b/>
      <sz val="10"/>
      <name val="Times New Roman"/>
      <family val="1"/>
      <charset val="204"/>
    </font>
    <font>
      <sz val="14"/>
      <name val="Times New Roman"/>
      <family val="1"/>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u/>
      <sz val="11"/>
      <color theme="10"/>
      <name val="Times New Roman"/>
      <family val="2"/>
      <scheme val="minor"/>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Cyr"/>
      <family val="2"/>
      <charset val="204"/>
    </font>
    <font>
      <sz val="11"/>
      <color theme="1"/>
      <name val="Times New Roman"/>
      <family val="2"/>
      <scheme val="minor"/>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8"/>
      <name val="Calibri"/>
      <family val="2"/>
    </font>
    <font>
      <sz val="11"/>
      <color indexed="17"/>
      <name val="Calibri"/>
      <family val="2"/>
      <charset val="204"/>
    </font>
    <font>
      <b/>
      <sz val="14"/>
      <name val="Times New Roman"/>
      <family val="1"/>
      <charset val="204"/>
      <scheme val="minor"/>
    </font>
    <font>
      <sz val="11"/>
      <name val="Times New Roman"/>
      <family val="1"/>
      <charset val="204"/>
      <scheme val="minor"/>
    </font>
    <font>
      <b/>
      <sz val="18"/>
      <name val="Times New Roman"/>
      <family val="1"/>
      <charset val="204"/>
    </font>
    <font>
      <b/>
      <sz val="14"/>
      <name val="Times New Roman"/>
      <family val="1"/>
      <charset val="204"/>
    </font>
    <font>
      <sz val="8"/>
      <name val="Times New Roman"/>
      <family val="1"/>
      <charset val="204"/>
    </font>
    <font>
      <sz val="8"/>
      <name val="Times New Roman"/>
      <family val="1"/>
      <charset val="204"/>
      <scheme val="minor"/>
    </font>
    <font>
      <sz val="8"/>
      <color theme="1"/>
      <name val="Times New Roman"/>
      <family val="1"/>
      <charset val="204"/>
      <scheme val="minor"/>
    </font>
    <font>
      <sz val="10"/>
      <color rgb="FFFF0000"/>
      <name val="Times New Roman"/>
      <family val="1"/>
      <charset val="204"/>
    </font>
    <font>
      <sz val="11"/>
      <color rgb="FFFF0000"/>
      <name val="Times New Roman"/>
      <family val="1"/>
      <charset val="204"/>
      <scheme val="minor"/>
    </font>
    <font>
      <sz val="14"/>
      <color theme="1"/>
      <name val="Times New Roman"/>
      <family val="1"/>
      <charset val="204"/>
      <scheme val="minor"/>
    </font>
    <font>
      <b/>
      <sz val="14"/>
      <color theme="1"/>
      <name val="Times New Roman"/>
      <family val="1"/>
      <charset val="204"/>
      <scheme val="minor"/>
    </font>
  </fonts>
  <fills count="25">
    <fill>
      <patternFill patternType="none"/>
    </fill>
    <fill>
      <patternFill patternType="gray125"/>
    </fill>
    <fill>
      <patternFill patternType="solid">
        <fgColor rgb="FFFFFF00"/>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s>
  <cellStyleXfs count="99">
    <xf numFmtId="0" fontId="0" fillId="0" borderId="0"/>
    <xf numFmtId="0" fontId="1" fillId="0" borderId="0"/>
    <xf numFmtId="43" fontId="2" fillId="0" borderId="0" applyFont="0" applyFill="0" applyBorder="0" applyAlignment="0" applyProtection="0"/>
    <xf numFmtId="0" fontId="11" fillId="0" borderId="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6" borderId="0" applyNumberFormat="0" applyBorder="0" applyAlignment="0" applyProtection="0"/>
    <xf numFmtId="0" fontId="12" fillId="9" borderId="0" applyNumberFormat="0" applyBorder="0" applyAlignment="0" applyProtection="0"/>
    <xf numFmtId="0" fontId="12" fillId="12" borderId="0" applyNumberFormat="0" applyBorder="0" applyAlignment="0" applyProtection="0"/>
    <xf numFmtId="0" fontId="13" fillId="13"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20" borderId="0" applyNumberFormat="0" applyBorder="0" applyAlignment="0" applyProtection="0"/>
    <xf numFmtId="0" fontId="14" fillId="8" borderId="11" applyNumberFormat="0" applyAlignment="0" applyProtection="0"/>
    <xf numFmtId="0" fontId="15" fillId="21" borderId="12" applyNumberFormat="0" applyAlignment="0" applyProtection="0"/>
    <xf numFmtId="0" fontId="16" fillId="21" borderId="11" applyNumberForma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2" borderId="17" applyNumberFormat="0" applyAlignment="0" applyProtection="0"/>
    <xf numFmtId="0" fontId="23" fillId="0" borderId="0" applyNumberFormat="0" applyFill="0" applyBorder="0" applyAlignment="0" applyProtection="0"/>
    <xf numFmtId="0" fontId="24" fillId="23" borderId="0" applyNumberFormat="0" applyBorder="0" applyAlignment="0" applyProtection="0"/>
    <xf numFmtId="0" fontId="12" fillId="0" borderId="0"/>
    <xf numFmtId="0" fontId="11" fillId="0" borderId="0"/>
    <xf numFmtId="0" fontId="12" fillId="0" borderId="0"/>
    <xf numFmtId="0" fontId="1" fillId="0" borderId="0"/>
    <xf numFmtId="0" fontId="1" fillId="0" borderId="0"/>
    <xf numFmtId="0" fontId="11" fillId="0" borderId="0"/>
    <xf numFmtId="0" fontId="12" fillId="0" borderId="0"/>
    <xf numFmtId="0" fontId="25" fillId="0" borderId="0"/>
    <xf numFmtId="0" fontId="1" fillId="0" borderId="0"/>
    <xf numFmtId="0" fontId="11" fillId="0" borderId="0"/>
    <xf numFmtId="0" fontId="26" fillId="0" borderId="0"/>
    <xf numFmtId="0" fontId="12" fillId="0" borderId="0"/>
    <xf numFmtId="0" fontId="2" fillId="0" borderId="0"/>
    <xf numFmtId="0" fontId="2" fillId="0" borderId="0"/>
    <xf numFmtId="0" fontId="11" fillId="0" borderId="0"/>
    <xf numFmtId="0" fontId="11" fillId="0" borderId="0"/>
    <xf numFmtId="0" fontId="12" fillId="0" borderId="0"/>
    <xf numFmtId="0" fontId="12" fillId="0" borderId="0"/>
    <xf numFmtId="0" fontId="12" fillId="0" borderId="0"/>
    <xf numFmtId="0" fontId="1" fillId="0" borderId="0"/>
    <xf numFmtId="0" fontId="12" fillId="0" borderId="0"/>
    <xf numFmtId="0" fontId="12" fillId="0" borderId="0"/>
    <xf numFmtId="0" fontId="26" fillId="0" borderId="0"/>
    <xf numFmtId="0" fontId="11" fillId="0" borderId="0"/>
    <xf numFmtId="0" fontId="12" fillId="0" borderId="0"/>
    <xf numFmtId="0" fontId="11" fillId="0" borderId="0"/>
    <xf numFmtId="0" fontId="12" fillId="0" borderId="0"/>
    <xf numFmtId="0" fontId="11" fillId="0" borderId="0"/>
    <xf numFmtId="0" fontId="12" fillId="0" borderId="0"/>
    <xf numFmtId="0" fontId="2" fillId="0" borderId="0"/>
    <xf numFmtId="0" fontId="12" fillId="0" borderId="0"/>
    <xf numFmtId="0" fontId="11" fillId="0" borderId="0"/>
    <xf numFmtId="0" fontId="27" fillId="4" borderId="0" applyNumberFormat="0" applyBorder="0" applyAlignment="0" applyProtection="0"/>
    <xf numFmtId="0" fontId="28" fillId="0" borderId="0" applyNumberFormat="0" applyFill="0" applyBorder="0" applyAlignment="0" applyProtection="0"/>
    <xf numFmtId="0" fontId="25" fillId="24" borderId="18" applyNumberFormat="0" applyAlignment="0" applyProtection="0"/>
    <xf numFmtId="9" fontId="12" fillId="0" borderId="0" applyFont="0" applyFill="0" applyBorder="0" applyAlignment="0" applyProtection="0"/>
    <xf numFmtId="0" fontId="29" fillId="0" borderId="19" applyNumberFormat="0" applyFill="0" applyAlignment="0" applyProtection="0"/>
    <xf numFmtId="0" fontId="30" fillId="0" borderId="0" applyNumberFormat="0" applyFill="0" applyBorder="0" applyAlignment="0" applyProtection="0"/>
    <xf numFmtId="166"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166" fontId="12"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7" fontId="25" fillId="0" borderId="0" applyFill="0" applyBorder="0" applyAlignment="0" applyProtection="0"/>
    <xf numFmtId="43" fontId="11" fillId="0" borderId="0" applyFont="0" applyFill="0" applyBorder="0" applyAlignment="0" applyProtection="0"/>
    <xf numFmtId="43" fontId="3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66" fontId="11" fillId="0" borderId="0" applyFont="0" applyFill="0" applyBorder="0" applyAlignment="0" applyProtection="0"/>
    <xf numFmtId="43" fontId="12" fillId="0" borderId="0" applyFont="0" applyFill="0" applyBorder="0" applyAlignment="0" applyProtection="0"/>
    <xf numFmtId="43" fontId="11" fillId="0" borderId="0" applyFont="0" applyFill="0" applyBorder="0" applyAlignment="0" applyProtection="0"/>
    <xf numFmtId="166" fontId="12" fillId="0" borderId="0" applyFont="0" applyFill="0" applyBorder="0" applyAlignment="0" applyProtection="0"/>
    <xf numFmtId="43" fontId="31" fillId="0" borderId="0" applyFont="0" applyFill="0" applyBorder="0" applyAlignment="0" applyProtection="0"/>
    <xf numFmtId="43" fontId="12" fillId="0" borderId="0" applyFont="0" applyFill="0" applyBorder="0" applyAlignment="0" applyProtection="0"/>
    <xf numFmtId="0" fontId="32" fillId="5" borderId="0" applyNumberFormat="0" applyBorder="0" applyAlignment="0" applyProtection="0"/>
    <xf numFmtId="0" fontId="12" fillId="0" borderId="0"/>
    <xf numFmtId="0" fontId="2" fillId="0" borderId="0"/>
  </cellStyleXfs>
  <cellXfs count="213">
    <xf numFmtId="0" fontId="0" fillId="0" borderId="0" xfId="0"/>
    <xf numFmtId="0" fontId="3" fillId="0" borderId="0" xfId="0" applyFont="1" applyFill="1" applyBorder="1"/>
    <xf numFmtId="0" fontId="3" fillId="0" borderId="0" xfId="0" applyFont="1" applyFill="1"/>
    <xf numFmtId="2" fontId="3" fillId="0" borderId="0" xfId="0" applyNumberFormat="1" applyFont="1" applyFill="1"/>
    <xf numFmtId="164" fontId="3" fillId="0" borderId="0" xfId="0" applyNumberFormat="1" applyFont="1" applyFill="1"/>
    <xf numFmtId="49" fontId="3" fillId="0" borderId="0" xfId="0" applyNumberFormat="1" applyFont="1" applyFill="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49" fontId="5" fillId="0" borderId="1" xfId="0" applyNumberFormat="1" applyFont="1" applyFill="1" applyBorder="1" applyAlignment="1" applyProtection="1">
      <alignment horizontal="center" vertical="center" wrapText="1"/>
      <protection locked="0"/>
    </xf>
    <xf numFmtId="1" fontId="5" fillId="0" borderId="1" xfId="0" applyNumberFormat="1" applyFont="1" applyFill="1" applyBorder="1" applyAlignment="1">
      <alignment horizontal="center" vertical="center"/>
    </xf>
    <xf numFmtId="1" fontId="5"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xf>
    <xf numFmtId="4" fontId="8"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xf>
    <xf numFmtId="4" fontId="8" fillId="2" borderId="1" xfId="0" applyNumberFormat="1" applyFont="1" applyFill="1" applyBorder="1" applyAlignment="1">
      <alignment horizontal="center" vertical="center"/>
    </xf>
    <xf numFmtId="4" fontId="6" fillId="2"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4" fontId="3" fillId="0" borderId="1" xfId="0" applyNumberFormat="1" applyFont="1" applyFill="1" applyBorder="1" applyAlignment="1">
      <alignment horizontal="center" vertical="center"/>
    </xf>
    <xf numFmtId="0" fontId="3" fillId="0" borderId="0" xfId="0" applyFont="1" applyFill="1" applyAlignment="1"/>
    <xf numFmtId="164" fontId="3"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49" fontId="5"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37" fillId="0" borderId="1" xfId="0" applyFont="1" applyFill="1" applyBorder="1" applyAlignment="1">
      <alignment horizontal="center" vertical="center" wrapText="1"/>
    </xf>
    <xf numFmtId="2" fontId="37" fillId="0" borderId="1" xfId="0" applyNumberFormat="1" applyFont="1" applyFill="1" applyBorder="1" applyAlignment="1">
      <alignment horizontal="center" vertical="center" wrapText="1"/>
    </xf>
    <xf numFmtId="164" fontId="38" fillId="0" borderId="1" xfId="0" applyNumberFormat="1" applyFont="1" applyFill="1" applyBorder="1" applyAlignment="1">
      <alignment horizontal="center" vertical="center" wrapText="1"/>
    </xf>
    <xf numFmtId="168" fontId="9"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xf>
    <xf numFmtId="49" fontId="5" fillId="0" borderId="1" xfId="0" applyNumberFormat="1" applyFont="1" applyFill="1" applyBorder="1" applyAlignment="1">
      <alignment horizontal="center" vertical="center"/>
    </xf>
    <xf numFmtId="168" fontId="5" fillId="0" borderId="1" xfId="0" applyNumberFormat="1" applyFont="1" applyFill="1" applyBorder="1" applyAlignment="1">
      <alignment horizontal="left" vertical="center" wrapText="1"/>
    </xf>
    <xf numFmtId="168"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168" fontId="6" fillId="0" borderId="1" xfId="0" applyNumberFormat="1" applyFont="1" applyFill="1" applyBorder="1" applyAlignment="1">
      <alignment horizontal="center" vertical="center"/>
    </xf>
    <xf numFmtId="168" fontId="9" fillId="0" borderId="1" xfId="0" applyNumberFormat="1" applyFont="1" applyFill="1" applyBorder="1" applyAlignment="1">
      <alignment horizontal="center" vertical="center"/>
    </xf>
    <xf numFmtId="168" fontId="5" fillId="0" borderId="1" xfId="0" applyNumberFormat="1" applyFont="1" applyFill="1" applyBorder="1" applyAlignment="1">
      <alignment horizontal="center" vertical="center"/>
    </xf>
    <xf numFmtId="49" fontId="5" fillId="0" borderId="1" xfId="0" applyNumberFormat="1" applyFont="1" applyFill="1" applyBorder="1" applyAlignment="1">
      <alignment horizontal="left" vertical="center" wrapText="1"/>
    </xf>
    <xf numFmtId="0" fontId="0" fillId="0" borderId="0" xfId="0" applyFill="1"/>
    <xf numFmtId="168" fontId="40" fillId="0" borderId="1" xfId="0" applyNumberFormat="1" applyFont="1" applyFill="1" applyBorder="1" applyAlignment="1">
      <alignment horizontal="center" vertical="center"/>
    </xf>
    <xf numFmtId="168" fontId="40" fillId="0" borderId="1" xfId="0" applyNumberFormat="1" applyFont="1" applyFill="1" applyBorder="1" applyAlignment="1">
      <alignment horizontal="center" vertical="center" wrapText="1"/>
    </xf>
    <xf numFmtId="0" fontId="41" fillId="0" borderId="0" xfId="0" applyFont="1"/>
    <xf numFmtId="0" fontId="34" fillId="0" borderId="0" xfId="0" applyFont="1"/>
    <xf numFmtId="0" fontId="9" fillId="0" borderId="1" xfId="0" applyFont="1" applyFill="1" applyBorder="1" applyAlignment="1">
      <alignment horizontal="center" vertical="center" wrapText="1"/>
    </xf>
    <xf numFmtId="4" fontId="3" fillId="0" borderId="1" xfId="2" applyNumberFormat="1" applyFont="1" applyFill="1" applyBorder="1" applyAlignment="1">
      <alignment horizontal="center" vertical="center"/>
    </xf>
    <xf numFmtId="2" fontId="10" fillId="0" borderId="1" xfId="0" applyNumberFormat="1" applyFont="1" applyFill="1" applyBorder="1" applyAlignment="1">
      <alignment horizontal="center" vertical="center" wrapText="1"/>
    </xf>
    <xf numFmtId="4" fontId="10" fillId="0" borderId="1" xfId="2" applyNumberFormat="1" applyFont="1" applyFill="1" applyBorder="1" applyAlignment="1">
      <alignment horizontal="center" vertical="center" wrapText="1"/>
    </xf>
    <xf numFmtId="4" fontId="3" fillId="0" borderId="0" xfId="2" applyNumberFormat="1" applyFont="1" applyFill="1" applyAlignment="1">
      <alignment horizontal="center" vertical="center"/>
    </xf>
    <xf numFmtId="4" fontId="3" fillId="0" borderId="1" xfId="0" applyNumberFormat="1" applyFont="1" applyFill="1" applyBorder="1" applyAlignment="1">
      <alignment horizontal="center" vertical="center" wrapText="1"/>
    </xf>
    <xf numFmtId="4" fontId="10" fillId="0" borderId="1" xfId="0" applyNumberFormat="1" applyFont="1" applyFill="1" applyBorder="1" applyAlignment="1">
      <alignment horizontal="center" vertical="center" wrapText="1"/>
    </xf>
    <xf numFmtId="49" fontId="33" fillId="0" borderId="1" xfId="0" applyNumberFormat="1" applyFont="1" applyFill="1" applyBorder="1" applyAlignment="1">
      <alignment horizontal="center" vertical="center"/>
    </xf>
    <xf numFmtId="4" fontId="33" fillId="0" borderId="1" xfId="0" applyNumberFormat="1" applyFont="1" applyFill="1" applyBorder="1" applyAlignment="1">
      <alignment horizontal="center" vertical="center" wrapText="1"/>
    </xf>
    <xf numFmtId="4" fontId="33" fillId="0" borderId="1" xfId="0" applyNumberFormat="1" applyFont="1" applyFill="1" applyBorder="1" applyAlignment="1">
      <alignment horizontal="center" vertical="center"/>
    </xf>
    <xf numFmtId="0" fontId="33" fillId="0" borderId="0" xfId="0" applyFont="1" applyFill="1" applyBorder="1"/>
    <xf numFmtId="0" fontId="33" fillId="0" borderId="1" xfId="0" applyFont="1" applyFill="1" applyBorder="1" applyAlignment="1">
      <alignment vertical="top" wrapText="1"/>
    </xf>
    <xf numFmtId="0" fontId="3" fillId="0" borderId="1" xfId="0" applyFont="1" applyFill="1" applyBorder="1" applyAlignment="1">
      <alignment vertical="top" wrapText="1"/>
    </xf>
    <xf numFmtId="4" fontId="36" fillId="0" borderId="1" xfId="0" applyNumberFormat="1" applyFont="1" applyFill="1" applyBorder="1" applyAlignment="1">
      <alignment horizontal="center" vertical="center" wrapText="1"/>
    </xf>
    <xf numFmtId="2" fontId="36" fillId="0" borderId="1" xfId="0" applyNumberFormat="1" applyFont="1" applyFill="1" applyBorder="1" applyAlignment="1">
      <alignment horizontal="center" vertical="center"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4" fontId="3" fillId="0" borderId="1" xfId="2" applyNumberFormat="1" applyFont="1" applyFill="1" applyBorder="1" applyAlignment="1">
      <alignment horizontal="center" vertical="center" wrapText="1"/>
    </xf>
    <xf numFmtId="0" fontId="33" fillId="0" borderId="1" xfId="0" applyFont="1" applyFill="1" applyBorder="1" applyAlignment="1">
      <alignment horizontal="center" vertical="center" wrapText="1"/>
    </xf>
    <xf numFmtId="4" fontId="36" fillId="0" borderId="1" xfId="2" applyNumberFormat="1" applyFont="1" applyFill="1" applyBorder="1" applyAlignment="1">
      <alignment horizontal="center" vertical="center" wrapText="1"/>
    </xf>
    <xf numFmtId="49" fontId="10" fillId="0" borderId="1" xfId="2" applyNumberFormat="1" applyFont="1" applyFill="1" applyBorder="1" applyAlignment="1" applyProtection="1">
      <alignment horizontal="center" vertical="center" wrapText="1"/>
      <protection locked="0"/>
    </xf>
    <xf numFmtId="0" fontId="10" fillId="0" borderId="1" xfId="0" applyFont="1" applyFill="1" applyBorder="1" applyAlignment="1">
      <alignment horizontal="center" vertical="top"/>
    </xf>
    <xf numFmtId="0" fontId="10" fillId="0" borderId="1" xfId="0" applyFont="1" applyFill="1" applyBorder="1" applyAlignment="1">
      <alignment horizontal="center" vertical="top" wrapText="1"/>
    </xf>
    <xf numFmtId="49" fontId="10" fillId="0" borderId="1" xfId="0" applyNumberFormat="1" applyFont="1" applyFill="1" applyBorder="1" applyAlignment="1" applyProtection="1">
      <alignment horizontal="center" vertical="top" wrapText="1"/>
      <protection locked="0"/>
    </xf>
    <xf numFmtId="49" fontId="33" fillId="0" borderId="1" xfId="0" applyNumberFormat="1" applyFont="1" applyFill="1" applyBorder="1" applyAlignment="1">
      <alignment horizontal="left" vertical="top" wrapText="1"/>
    </xf>
    <xf numFmtId="2" fontId="10" fillId="0" borderId="1" xfId="0" applyNumberFormat="1" applyFont="1" applyFill="1" applyBorder="1" applyAlignment="1">
      <alignment horizontal="left" vertical="top" wrapText="1"/>
    </xf>
    <xf numFmtId="2" fontId="36" fillId="0" borderId="1" xfId="0" applyNumberFormat="1" applyFont="1" applyFill="1" applyBorder="1" applyAlignment="1">
      <alignment horizontal="left" vertical="top" wrapText="1"/>
    </xf>
    <xf numFmtId="0" fontId="10" fillId="0" borderId="1" xfId="0" applyFont="1" applyFill="1" applyBorder="1" applyAlignment="1" applyProtection="1">
      <alignment horizontal="left" vertical="top" wrapText="1"/>
      <protection locked="0"/>
    </xf>
    <xf numFmtId="0" fontId="3" fillId="0" borderId="0" xfId="0" applyFont="1" applyFill="1" applyAlignment="1">
      <alignment vertical="top"/>
    </xf>
    <xf numFmtId="164" fontId="3" fillId="0" borderId="0" xfId="0" applyNumberFormat="1" applyFont="1" applyFill="1" applyBorder="1"/>
    <xf numFmtId="4" fontId="33" fillId="0" borderId="1" xfId="2" applyNumberFormat="1" applyFont="1" applyFill="1" applyBorder="1" applyAlignment="1">
      <alignment horizontal="center" vertical="center"/>
    </xf>
    <xf numFmtId="49" fontId="3" fillId="0" borderId="9" xfId="0" applyNumberFormat="1" applyFont="1" applyFill="1" applyBorder="1" applyAlignment="1">
      <alignment horizontal="left" vertical="top" wrapText="1"/>
    </xf>
    <xf numFmtId="49" fontId="33" fillId="0" borderId="9" xfId="0" applyNumberFormat="1" applyFont="1" applyFill="1" applyBorder="1" applyAlignment="1">
      <alignment horizontal="left" vertical="top" wrapText="1"/>
    </xf>
    <xf numFmtId="0" fontId="33" fillId="0" borderId="0" xfId="0" applyFont="1" applyFill="1" applyBorder="1" applyAlignment="1"/>
    <xf numFmtId="2" fontId="36" fillId="0" borderId="4" xfId="0" applyNumberFormat="1" applyFont="1" applyFill="1" applyBorder="1" applyAlignment="1">
      <alignment horizontal="left" vertical="top" wrapText="1"/>
    </xf>
    <xf numFmtId="0" fontId="42" fillId="0" borderId="0" xfId="0" applyFont="1" applyFill="1" applyBorder="1" applyAlignment="1">
      <alignment horizontal="justify"/>
    </xf>
    <xf numFmtId="49" fontId="33" fillId="0" borderId="4" xfId="0" applyNumberFormat="1" applyFont="1" applyFill="1" applyBorder="1" applyAlignment="1">
      <alignment horizontal="center" vertical="center"/>
    </xf>
    <xf numFmtId="0" fontId="33" fillId="0" borderId="4" xfId="0" applyFont="1" applyFill="1" applyBorder="1" applyAlignment="1">
      <alignment vertical="top" wrapText="1"/>
    </xf>
    <xf numFmtId="0" fontId="43" fillId="0" borderId="0" xfId="0" applyFont="1" applyFill="1" applyBorder="1" applyAlignment="1">
      <alignment horizontal="justify"/>
    </xf>
    <xf numFmtId="0" fontId="33" fillId="0" borderId="4" xfId="0" applyNumberFormat="1" applyFont="1" applyFill="1" applyBorder="1" applyAlignment="1">
      <alignment horizontal="left" vertical="top" wrapText="1"/>
    </xf>
    <xf numFmtId="44" fontId="3" fillId="0" borderId="4" xfId="0" applyNumberFormat="1" applyFont="1" applyFill="1" applyBorder="1" applyAlignment="1">
      <alignment horizontal="left" vertical="top" wrapText="1"/>
    </xf>
    <xf numFmtId="44" fontId="3" fillId="0" borderId="1" xfId="0" applyNumberFormat="1" applyFont="1" applyFill="1" applyBorder="1" applyAlignment="1">
      <alignment horizontal="left" vertical="center" wrapText="1"/>
    </xf>
    <xf numFmtId="49" fontId="33" fillId="0" borderId="5" xfId="0" applyNumberFormat="1" applyFont="1" applyFill="1" applyBorder="1" applyAlignment="1">
      <alignment horizontal="center" vertical="center"/>
    </xf>
    <xf numFmtId="0" fontId="33" fillId="0" borderId="5" xfId="0" applyFont="1" applyFill="1" applyBorder="1" applyAlignment="1">
      <alignment horizontal="left" vertical="top" wrapText="1"/>
    </xf>
    <xf numFmtId="4" fontId="36" fillId="0" borderId="1" xfId="0" applyNumberFormat="1" applyFont="1" applyFill="1" applyBorder="1" applyAlignment="1" applyProtection="1">
      <alignment horizontal="center" vertical="center" wrapText="1"/>
      <protection locked="0"/>
    </xf>
    <xf numFmtId="0" fontId="10" fillId="0" borderId="1" xfId="0"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0" fontId="10" fillId="0" borderId="4" xfId="0" applyFont="1" applyFill="1" applyBorder="1" applyAlignment="1" applyProtection="1">
      <alignment vertical="top" wrapText="1"/>
      <protection locked="0"/>
    </xf>
    <xf numFmtId="0" fontId="36" fillId="0" borderId="1" xfId="0" applyFont="1" applyFill="1" applyBorder="1" applyAlignment="1" applyProtection="1">
      <alignment horizontal="left" vertical="top" wrapText="1"/>
      <protection locked="0"/>
    </xf>
    <xf numFmtId="0" fontId="3" fillId="0" borderId="0" xfId="0" applyFont="1" applyFill="1" applyBorder="1" applyAlignment="1">
      <alignment vertical="top" wrapText="1"/>
    </xf>
    <xf numFmtId="4" fontId="33" fillId="0" borderId="6" xfId="0" applyNumberFormat="1" applyFont="1" applyFill="1" applyBorder="1" applyAlignment="1">
      <alignment horizontal="center" vertical="center"/>
    </xf>
    <xf numFmtId="165" fontId="3" fillId="0" borderId="1" xfId="2" applyNumberFormat="1" applyFont="1" applyFill="1" applyBorder="1" applyAlignment="1">
      <alignment horizontal="center" vertical="center"/>
    </xf>
    <xf numFmtId="0" fontId="33" fillId="0" borderId="0" xfId="0" applyFont="1" applyFill="1"/>
    <xf numFmtId="4" fontId="10"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xf>
    <xf numFmtId="0" fontId="3" fillId="0" borderId="0" xfId="0" applyFont="1" applyFill="1" applyBorder="1" applyAlignment="1">
      <alignment horizontal="left" vertical="top" wrapText="1"/>
    </xf>
    <xf numFmtId="0" fontId="3" fillId="0" borderId="0" xfId="0" applyFont="1" applyFill="1" applyBorder="1" applyAlignment="1">
      <alignment horizontal="center" vertical="center"/>
    </xf>
    <xf numFmtId="4" fontId="3" fillId="0" borderId="0" xfId="2" applyNumberFormat="1" applyFont="1" applyFill="1" applyBorder="1" applyAlignment="1">
      <alignment horizontal="center" vertical="center"/>
    </xf>
    <xf numFmtId="4" fontId="3" fillId="0" borderId="0" xfId="0" applyNumberFormat="1" applyFont="1" applyFill="1" applyBorder="1" applyAlignment="1">
      <alignment horizontal="center" vertical="center"/>
    </xf>
    <xf numFmtId="165" fontId="3" fillId="0" borderId="0" xfId="2" applyNumberFormat="1" applyFont="1" applyFill="1" applyBorder="1" applyAlignment="1">
      <alignment horizontal="center" vertical="center"/>
    </xf>
    <xf numFmtId="4" fontId="3" fillId="0" borderId="0" xfId="0" applyNumberFormat="1" applyFont="1" applyFill="1" applyBorder="1" applyAlignment="1">
      <alignment horizontal="center" vertical="center" wrapText="1"/>
    </xf>
    <xf numFmtId="0" fontId="42" fillId="0" borderId="5" xfId="0" applyFont="1" applyFill="1" applyBorder="1" applyAlignment="1">
      <alignment horizontal="left" vertical="top" wrapText="1"/>
    </xf>
    <xf numFmtId="4" fontId="3" fillId="0" borderId="6" xfId="2" applyNumberFormat="1" applyFont="1" applyFill="1" applyBorder="1" applyAlignment="1">
      <alignment horizontal="center" vertical="center"/>
    </xf>
    <xf numFmtId="4" fontId="3" fillId="0" borderId="6" xfId="0" applyNumberFormat="1" applyFont="1" applyFill="1" applyBorder="1" applyAlignment="1">
      <alignment horizontal="center" vertical="center"/>
    </xf>
    <xf numFmtId="2" fontId="10" fillId="0" borderId="4" xfId="0" applyNumberFormat="1" applyFont="1" applyFill="1" applyBorder="1" applyAlignment="1">
      <alignment horizontal="left" vertical="top" wrapText="1"/>
    </xf>
    <xf numFmtId="49" fontId="3" fillId="0" borderId="4" xfId="0" applyNumberFormat="1" applyFont="1" applyFill="1" applyBorder="1" applyAlignment="1">
      <alignment horizontal="center" vertical="center"/>
    </xf>
    <xf numFmtId="49" fontId="3" fillId="0" borderId="5" xfId="0" applyNumberFormat="1" applyFont="1" applyFill="1" applyBorder="1" applyAlignment="1">
      <alignment horizontal="center" vertical="center"/>
    </xf>
    <xf numFmtId="0" fontId="3" fillId="0" borderId="4" xfId="0" applyFont="1" applyFill="1" applyBorder="1" applyAlignment="1">
      <alignment horizontal="left" vertical="top" wrapText="1"/>
    </xf>
    <xf numFmtId="0" fontId="3" fillId="0" borderId="5" xfId="0" applyFont="1" applyFill="1" applyBorder="1" applyAlignment="1">
      <alignment horizontal="left" vertical="top" wrapText="1"/>
    </xf>
    <xf numFmtId="0" fontId="10" fillId="0" borderId="4" xfId="0" applyFont="1" applyFill="1" applyBorder="1" applyAlignment="1" applyProtection="1">
      <alignment horizontal="left" vertical="top" wrapText="1"/>
      <protection locked="0"/>
    </xf>
    <xf numFmtId="0" fontId="10" fillId="0" borderId="5" xfId="0" applyFont="1" applyFill="1" applyBorder="1" applyAlignment="1" applyProtection="1">
      <alignment horizontal="left" vertical="top" wrapText="1"/>
      <protection locked="0"/>
    </xf>
    <xf numFmtId="0" fontId="36" fillId="0" borderId="1" xfId="0" applyFont="1" applyFill="1" applyBorder="1" applyAlignment="1" applyProtection="1">
      <alignment horizontal="left" vertical="center" wrapText="1"/>
      <protection locked="0"/>
    </xf>
    <xf numFmtId="0" fontId="3" fillId="0" borderId="4" xfId="0" applyFont="1" applyFill="1" applyBorder="1" applyAlignment="1">
      <alignment vertical="top" wrapText="1"/>
    </xf>
    <xf numFmtId="0" fontId="33" fillId="0" borderId="1" xfId="0" applyFont="1" applyFill="1" applyBorder="1" applyAlignment="1">
      <alignment horizontal="left" vertical="center" wrapText="1"/>
    </xf>
    <xf numFmtId="49" fontId="3" fillId="0" borderId="5" xfId="0" applyNumberFormat="1" applyFont="1" applyFill="1" applyBorder="1" applyAlignment="1">
      <alignment horizontal="left" vertical="top" wrapText="1"/>
    </xf>
    <xf numFmtId="44" fontId="33" fillId="0" borderId="1" xfId="0" applyNumberFormat="1" applyFont="1" applyFill="1" applyBorder="1" applyAlignment="1">
      <alignment horizontal="left" vertical="center" wrapText="1"/>
    </xf>
    <xf numFmtId="49" fontId="3" fillId="0" borderId="4" xfId="0" applyNumberFormat="1" applyFont="1" applyFill="1" applyBorder="1" applyAlignment="1">
      <alignment vertical="top" wrapText="1"/>
    </xf>
    <xf numFmtId="49" fontId="10" fillId="0" borderId="1" xfId="0" applyNumberFormat="1" applyFont="1" applyFill="1" applyBorder="1" applyAlignment="1" applyProtection="1">
      <alignment horizontal="center" vertical="center" wrapText="1"/>
      <protection locked="0"/>
    </xf>
    <xf numFmtId="0" fontId="10" fillId="0" borderId="1" xfId="0" applyFont="1" applyFill="1" applyBorder="1" applyAlignment="1">
      <alignment horizontal="center" vertical="center" wrapText="1"/>
    </xf>
    <xf numFmtId="0" fontId="33" fillId="0" borderId="1" xfId="0" applyFont="1" applyFill="1" applyBorder="1" applyAlignment="1">
      <alignment horizontal="left" vertical="top" wrapText="1"/>
    </xf>
    <xf numFmtId="49" fontId="3" fillId="0" borderId="1" xfId="0" applyNumberFormat="1" applyFont="1" applyFill="1" applyBorder="1" applyAlignment="1">
      <alignment horizontal="center" vertical="center"/>
    </xf>
    <xf numFmtId="0" fontId="33" fillId="0" borderId="1" xfId="0" applyFont="1" applyFill="1" applyBorder="1" applyAlignment="1">
      <alignment horizontal="center" vertical="center"/>
    </xf>
    <xf numFmtId="49" fontId="3" fillId="0" borderId="1" xfId="0" applyNumberFormat="1" applyFont="1" applyFill="1" applyBorder="1" applyAlignment="1">
      <alignment horizontal="left" vertical="top" wrapText="1"/>
    </xf>
    <xf numFmtId="0" fontId="33" fillId="0" borderId="1" xfId="0" applyFont="1" applyFill="1" applyBorder="1" applyAlignment="1">
      <alignment horizontal="left" vertical="center" wrapText="1"/>
    </xf>
    <xf numFmtId="0" fontId="33" fillId="0" borderId="1" xfId="0" applyFont="1" applyFill="1" applyBorder="1" applyAlignment="1">
      <alignment horizontal="left" vertical="top" wrapText="1"/>
    </xf>
    <xf numFmtId="49" fontId="3" fillId="0" borderId="1" xfId="0" applyNumberFormat="1" applyFont="1" applyFill="1" applyBorder="1" applyAlignment="1">
      <alignment horizontal="center" vertical="center"/>
    </xf>
    <xf numFmtId="0" fontId="33" fillId="0" borderId="2" xfId="0" applyFont="1" applyFill="1" applyBorder="1" applyAlignment="1">
      <alignment horizontal="center" vertical="center"/>
    </xf>
    <xf numFmtId="0" fontId="33" fillId="0" borderId="3" xfId="0" applyFont="1" applyFill="1" applyBorder="1" applyAlignment="1">
      <alignment horizontal="center" vertical="center"/>
    </xf>
    <xf numFmtId="0" fontId="33" fillId="0" borderId="1" xfId="0" applyFont="1" applyFill="1" applyBorder="1" applyAlignment="1">
      <alignment horizontal="center" vertical="center"/>
    </xf>
    <xf numFmtId="0" fontId="33" fillId="0" borderId="2" xfId="0" applyFont="1" applyFill="1" applyBorder="1" applyAlignment="1">
      <alignment horizontal="left" vertical="top" wrapText="1"/>
    </xf>
    <xf numFmtId="0" fontId="33" fillId="0" borderId="6" xfId="0" applyFont="1" applyFill="1" applyBorder="1" applyAlignment="1">
      <alignment horizontal="left" vertical="top" wrapText="1"/>
    </xf>
    <xf numFmtId="0" fontId="36" fillId="0" borderId="1" xfId="0" applyFont="1" applyFill="1" applyBorder="1" applyAlignment="1" applyProtection="1">
      <alignment horizontal="left" vertical="center" wrapText="1"/>
      <protection locked="0"/>
    </xf>
    <xf numFmtId="0" fontId="3" fillId="0" borderId="1" xfId="0" applyFont="1" applyFill="1" applyBorder="1" applyAlignment="1">
      <alignment horizontal="left" vertical="center" wrapText="1"/>
    </xf>
    <xf numFmtId="49" fontId="3" fillId="0" borderId="4" xfId="0" applyNumberFormat="1" applyFont="1" applyFill="1" applyBorder="1" applyAlignment="1">
      <alignment horizontal="left" vertical="top" wrapText="1"/>
    </xf>
    <xf numFmtId="49" fontId="3" fillId="0" borderId="5" xfId="0" applyNumberFormat="1" applyFont="1" applyFill="1" applyBorder="1" applyAlignment="1">
      <alignment horizontal="left" vertical="top" wrapText="1"/>
    </xf>
    <xf numFmtId="49" fontId="3" fillId="0" borderId="4" xfId="0" applyNumberFormat="1" applyFont="1" applyFill="1" applyBorder="1" applyAlignment="1">
      <alignment horizontal="center" vertical="center"/>
    </xf>
    <xf numFmtId="49" fontId="3" fillId="0" borderId="5" xfId="0" applyNumberFormat="1" applyFont="1" applyFill="1" applyBorder="1" applyAlignment="1">
      <alignment horizontal="center" vertical="center"/>
    </xf>
    <xf numFmtId="49" fontId="3" fillId="0" borderId="1" xfId="0" applyNumberFormat="1" applyFont="1" applyFill="1" applyBorder="1" applyAlignment="1">
      <alignment horizontal="left" vertical="top" wrapText="1"/>
    </xf>
    <xf numFmtId="49" fontId="33" fillId="0" borderId="20" xfId="0" applyNumberFormat="1" applyFont="1" applyFill="1" applyBorder="1" applyAlignment="1">
      <alignment horizontal="center" vertical="center" wrapText="1"/>
    </xf>
    <xf numFmtId="0" fontId="33" fillId="0" borderId="20" xfId="0" applyFont="1" applyFill="1" applyBorder="1" applyAlignment="1">
      <alignment wrapText="1"/>
    </xf>
    <xf numFmtId="1" fontId="35" fillId="0" borderId="1" xfId="0" applyNumberFormat="1" applyFont="1" applyFill="1" applyBorder="1" applyAlignment="1">
      <alignment horizontal="left" vertical="center"/>
    </xf>
    <xf numFmtId="164" fontId="3" fillId="0" borderId="2" xfId="0" applyNumberFormat="1" applyFont="1" applyFill="1" applyBorder="1" applyAlignment="1">
      <alignment horizontal="center" vertical="center" wrapText="1"/>
    </xf>
    <xf numFmtId="164" fontId="3" fillId="0" borderId="3" xfId="0" applyNumberFormat="1" applyFont="1" applyFill="1" applyBorder="1" applyAlignment="1">
      <alignment horizontal="center" vertical="center" wrapText="1"/>
    </xf>
    <xf numFmtId="164" fontId="3" fillId="0" borderId="6" xfId="0" applyNumberFormat="1" applyFont="1" applyFill="1" applyBorder="1" applyAlignment="1">
      <alignment horizontal="center" vertical="center" wrapText="1"/>
    </xf>
    <xf numFmtId="49" fontId="3" fillId="0" borderId="4" xfId="0" applyNumberFormat="1" applyFont="1" applyFill="1" applyBorder="1" applyAlignment="1">
      <alignment vertical="top" wrapText="1"/>
    </xf>
    <xf numFmtId="0" fontId="34" fillId="0" borderId="5" xfId="0" applyFont="1" applyFill="1" applyBorder="1" applyAlignment="1">
      <alignment vertical="top" wrapText="1"/>
    </xf>
    <xf numFmtId="0" fontId="34" fillId="0" borderId="5" xfId="0" applyFont="1" applyFill="1" applyBorder="1" applyAlignment="1">
      <alignment horizontal="center" vertical="center"/>
    </xf>
    <xf numFmtId="2" fontId="3" fillId="0" borderId="1" xfId="0" applyNumberFormat="1" applyFont="1" applyFill="1" applyBorder="1" applyAlignment="1">
      <alignment horizontal="center" vertical="center" wrapText="1"/>
    </xf>
    <xf numFmtId="49" fontId="10" fillId="0" borderId="1" xfId="0" applyNumberFormat="1" applyFont="1" applyFill="1" applyBorder="1" applyAlignment="1" applyProtection="1">
      <alignment horizontal="center" vertical="center" wrapText="1"/>
      <protection locked="0"/>
    </xf>
    <xf numFmtId="0" fontId="10" fillId="0" borderId="1" xfId="0" applyFont="1" applyFill="1" applyBorder="1" applyAlignment="1">
      <alignment horizontal="center" vertical="center" wrapText="1"/>
    </xf>
    <xf numFmtId="2" fontId="3" fillId="0" borderId="2" xfId="0" applyNumberFormat="1" applyFont="1" applyFill="1" applyBorder="1" applyAlignment="1">
      <alignment horizontal="center" vertical="center" wrapText="1"/>
    </xf>
    <xf numFmtId="2" fontId="3" fillId="0" borderId="3" xfId="0" applyNumberFormat="1" applyFont="1" applyFill="1" applyBorder="1" applyAlignment="1">
      <alignment horizontal="center" vertical="center" wrapText="1"/>
    </xf>
    <xf numFmtId="2" fontId="3" fillId="0" borderId="6" xfId="0" applyNumberFormat="1" applyFont="1" applyFill="1" applyBorder="1" applyAlignment="1">
      <alignment horizontal="center" vertical="center" wrapText="1"/>
    </xf>
    <xf numFmtId="0" fontId="36" fillId="0" borderId="2" xfId="0" applyFont="1" applyFill="1" applyBorder="1" applyAlignment="1">
      <alignment horizontal="center" vertical="center"/>
    </xf>
    <xf numFmtId="0" fontId="34" fillId="0" borderId="3" xfId="0" applyFont="1" applyFill="1" applyBorder="1" applyAlignment="1"/>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6" xfId="0" applyFont="1" applyFill="1" applyBorder="1" applyAlignment="1">
      <alignment horizontal="center" vertical="center" wrapText="1"/>
    </xf>
    <xf numFmtId="4" fontId="10" fillId="0" borderId="2" xfId="2" applyNumberFormat="1" applyFont="1" applyFill="1" applyBorder="1" applyAlignment="1">
      <alignment horizontal="center" vertical="center" wrapText="1"/>
    </xf>
    <xf numFmtId="4" fontId="10" fillId="0" borderId="3" xfId="2" applyNumberFormat="1" applyFont="1" applyFill="1" applyBorder="1" applyAlignment="1">
      <alignment horizontal="center" vertical="center" wrapText="1"/>
    </xf>
    <xf numFmtId="4" fontId="10" fillId="0" borderId="6" xfId="2" applyNumberFormat="1" applyFont="1" applyFill="1" applyBorder="1" applyAlignment="1">
      <alignment horizontal="center" vertical="center" wrapText="1"/>
    </xf>
    <xf numFmtId="0" fontId="3" fillId="0" borderId="4" xfId="0" applyFont="1" applyFill="1" applyBorder="1" applyAlignment="1">
      <alignment horizontal="left" vertical="top" wrapText="1"/>
    </xf>
    <xf numFmtId="0" fontId="3" fillId="0" borderId="5" xfId="0" applyFont="1" applyFill="1" applyBorder="1" applyAlignment="1">
      <alignment horizontal="left" vertical="top" wrapText="1"/>
    </xf>
    <xf numFmtId="0" fontId="36" fillId="0" borderId="1" xfId="0" applyFont="1" applyFill="1" applyBorder="1" applyAlignment="1">
      <alignment horizontal="left" vertical="top" wrapText="1"/>
    </xf>
    <xf numFmtId="49" fontId="3" fillId="0" borderId="7" xfId="0" applyNumberFormat="1" applyFont="1" applyFill="1" applyBorder="1" applyAlignment="1">
      <alignment horizontal="center" vertical="center"/>
    </xf>
    <xf numFmtId="49" fontId="3" fillId="0" borderId="7" xfId="0" applyNumberFormat="1" applyFont="1" applyFill="1" applyBorder="1" applyAlignment="1">
      <alignment horizontal="left" vertical="top" wrapText="1"/>
    </xf>
    <xf numFmtId="44" fontId="33" fillId="0" borderId="1" xfId="0" applyNumberFormat="1" applyFont="1" applyFill="1" applyBorder="1" applyAlignment="1">
      <alignment horizontal="left" vertical="center" wrapText="1"/>
    </xf>
    <xf numFmtId="0" fontId="36" fillId="0" borderId="2" xfId="0" applyFont="1" applyFill="1" applyBorder="1" applyAlignment="1" applyProtection="1">
      <alignment horizontal="left" vertical="center" wrapText="1"/>
      <protection locked="0"/>
    </xf>
    <xf numFmtId="0" fontId="36" fillId="0" borderId="6" xfId="0" applyFont="1" applyFill="1" applyBorder="1" applyAlignment="1" applyProtection="1">
      <alignment horizontal="left" vertical="center" wrapText="1"/>
      <protection locked="0"/>
    </xf>
    <xf numFmtId="2" fontId="10" fillId="0" borderId="4" xfId="0" applyNumberFormat="1" applyFont="1" applyFill="1" applyBorder="1" applyAlignment="1">
      <alignment horizontal="left" vertical="top" wrapText="1"/>
    </xf>
    <xf numFmtId="2" fontId="10" fillId="0" borderId="5" xfId="0" applyNumberFormat="1" applyFont="1" applyFill="1" applyBorder="1" applyAlignment="1">
      <alignment horizontal="left" vertical="top" wrapText="1"/>
    </xf>
    <xf numFmtId="0" fontId="3" fillId="0" borderId="7" xfId="0" applyFont="1" applyFill="1" applyBorder="1" applyAlignment="1">
      <alignment horizontal="left" vertical="top" wrapText="1"/>
    </xf>
    <xf numFmtId="0" fontId="33" fillId="0" borderId="2" xfId="0" applyFont="1" applyFill="1" applyBorder="1" applyAlignment="1">
      <alignment horizontal="left" vertical="center" wrapText="1"/>
    </xf>
    <xf numFmtId="0" fontId="33" fillId="0" borderId="6" xfId="0" applyFont="1" applyFill="1" applyBorder="1" applyAlignment="1">
      <alignment horizontal="left" vertical="center" wrapText="1"/>
    </xf>
    <xf numFmtId="0" fontId="33" fillId="0" borderId="2" xfId="0" applyFont="1" applyFill="1" applyBorder="1" applyAlignment="1">
      <alignment vertical="center" wrapText="1"/>
    </xf>
    <xf numFmtId="0" fontId="0" fillId="0" borderId="6" xfId="0" applyFill="1" applyBorder="1" applyAlignment="1">
      <alignment vertical="center"/>
    </xf>
    <xf numFmtId="0" fontId="10" fillId="0" borderId="4" xfId="0" applyFont="1" applyFill="1" applyBorder="1" applyAlignment="1" applyProtection="1">
      <alignment horizontal="left" vertical="top" wrapText="1"/>
      <protection locked="0"/>
    </xf>
    <xf numFmtId="0" fontId="10" fillId="0" borderId="5" xfId="0" applyFont="1" applyFill="1" applyBorder="1" applyAlignment="1" applyProtection="1">
      <alignment horizontal="left" vertical="top" wrapText="1"/>
      <protection locked="0"/>
    </xf>
    <xf numFmtId="0" fontId="3" fillId="0" borderId="4" xfId="0" applyFont="1" applyFill="1" applyBorder="1" applyAlignment="1">
      <alignment vertical="top" wrapText="1"/>
    </xf>
    <xf numFmtId="0" fontId="3" fillId="0" borderId="5" xfId="0" applyFont="1" applyFill="1" applyBorder="1" applyAlignment="1">
      <alignment vertical="top" wrapText="1"/>
    </xf>
    <xf numFmtId="0" fontId="3" fillId="0" borderId="9" xfId="0" applyFont="1" applyFill="1" applyBorder="1" applyAlignment="1">
      <alignment horizontal="left" vertical="top" wrapText="1"/>
    </xf>
    <xf numFmtId="0" fontId="3" fillId="0" borderId="22" xfId="0" applyFont="1" applyFill="1" applyBorder="1" applyAlignment="1">
      <alignment horizontal="left" vertical="top" wrapText="1"/>
    </xf>
    <xf numFmtId="0" fontId="3" fillId="0" borderId="21" xfId="0" applyFont="1" applyFill="1" applyBorder="1" applyAlignment="1">
      <alignment horizontal="left" vertical="top" wrapText="1"/>
    </xf>
    <xf numFmtId="0" fontId="9" fillId="0" borderId="1" xfId="0" applyFont="1" applyFill="1" applyBorder="1" applyAlignment="1">
      <alignment horizontal="left" vertical="center" wrapText="1"/>
    </xf>
    <xf numFmtId="49" fontId="4" fillId="0" borderId="0" xfId="0" applyNumberFormat="1" applyFont="1" applyFill="1" applyBorder="1" applyAlignment="1">
      <alignment horizontal="center" vertical="center" wrapText="1"/>
    </xf>
    <xf numFmtId="0" fontId="4" fillId="0" borderId="0" xfId="0" applyFont="1" applyFill="1" applyBorder="1" applyAlignment="1">
      <alignment wrapText="1"/>
    </xf>
    <xf numFmtId="49" fontId="5"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2" fontId="6" fillId="0" borderId="1" xfId="0" applyNumberFormat="1" applyFont="1" applyFill="1" applyBorder="1" applyAlignment="1">
      <alignment horizontal="center" vertical="center" wrapText="1"/>
    </xf>
    <xf numFmtId="2" fontId="6" fillId="0" borderId="9" xfId="0" applyNumberFormat="1"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0" fillId="0" borderId="5" xfId="0" applyBorder="1" applyAlignment="1">
      <alignment horizontal="center" vertical="center" wrapText="1"/>
    </xf>
    <xf numFmtId="0" fontId="9" fillId="0" borderId="2" xfId="0" applyFont="1" applyFill="1" applyBorder="1" applyAlignment="1">
      <alignment horizontal="left" vertical="center" wrapText="1"/>
    </xf>
    <xf numFmtId="0" fontId="9" fillId="0" borderId="6" xfId="0" applyFont="1" applyFill="1" applyBorder="1" applyAlignment="1">
      <alignment horizontal="left" vertical="center" wrapText="1"/>
    </xf>
    <xf numFmtId="0" fontId="5" fillId="0" borderId="7" xfId="0" applyFont="1" applyFill="1" applyBorder="1" applyAlignment="1">
      <alignment horizontal="center" vertical="center" wrapText="1"/>
    </xf>
    <xf numFmtId="0" fontId="5" fillId="0" borderId="5" xfId="0" applyFont="1" applyFill="1" applyBorder="1" applyAlignment="1">
      <alignment horizontal="center" vertical="center" wrapText="1"/>
    </xf>
    <xf numFmtId="2" fontId="38" fillId="0" borderId="1" xfId="0" applyNumberFormat="1" applyFont="1" applyFill="1" applyBorder="1" applyAlignment="1">
      <alignment horizontal="center" vertical="center" wrapText="1"/>
    </xf>
    <xf numFmtId="0" fontId="39" fillId="0" borderId="1" xfId="0" applyFont="1" applyFill="1" applyBorder="1" applyAlignment="1">
      <alignment horizontal="center" vertical="center" wrapText="1"/>
    </xf>
    <xf numFmtId="1" fontId="9" fillId="0" borderId="1" xfId="0" applyNumberFormat="1" applyFont="1" applyFill="1" applyBorder="1" applyAlignment="1">
      <alignment horizontal="left" vertical="center"/>
    </xf>
    <xf numFmtId="49" fontId="37" fillId="0" borderId="1" xfId="0" applyNumberFormat="1" applyFont="1" applyFill="1" applyBorder="1" applyAlignment="1" applyProtection="1">
      <alignment horizontal="center" vertical="center" wrapText="1"/>
      <protection locked="0"/>
    </xf>
    <xf numFmtId="0" fontId="37" fillId="0" borderId="1" xfId="0" applyFont="1" applyFill="1" applyBorder="1" applyAlignment="1">
      <alignment horizontal="center" vertical="center" wrapText="1"/>
    </xf>
    <xf numFmtId="2" fontId="37" fillId="0" borderId="1" xfId="0" applyNumberFormat="1" applyFont="1" applyFill="1" applyBorder="1" applyAlignment="1">
      <alignment horizontal="center" vertical="center" wrapText="1"/>
    </xf>
    <xf numFmtId="2" fontId="37" fillId="0" borderId="2" xfId="0" applyNumberFormat="1" applyFont="1" applyFill="1" applyBorder="1" applyAlignment="1">
      <alignment horizontal="center" vertical="center" wrapText="1"/>
    </xf>
    <xf numFmtId="2" fontId="37" fillId="0" borderId="3" xfId="0" applyNumberFormat="1" applyFont="1" applyFill="1" applyBorder="1" applyAlignment="1">
      <alignment horizontal="center" vertical="center" wrapText="1"/>
    </xf>
    <xf numFmtId="2" fontId="37" fillId="0" borderId="6" xfId="0" applyNumberFormat="1" applyFont="1" applyFill="1" applyBorder="1" applyAlignment="1">
      <alignment horizontal="center" vertical="center" wrapText="1"/>
    </xf>
  </cellXfs>
  <cellStyles count="9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Акцент1 2" xfId="22"/>
    <cellStyle name="Акцент2 2" xfId="23"/>
    <cellStyle name="Акцент3 2" xfId="24"/>
    <cellStyle name="Акцент4 2" xfId="25"/>
    <cellStyle name="Акцент5 2" xfId="26"/>
    <cellStyle name="Акцент6 2" xfId="27"/>
    <cellStyle name="Ввод  2" xfId="28"/>
    <cellStyle name="Вывод 2" xfId="29"/>
    <cellStyle name="Вычисление 2" xfId="30"/>
    <cellStyle name="Гиперссылка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40"/>
    <cellStyle name="Обычный 12" xfId="41"/>
    <cellStyle name="Обычный 14" xfId="42"/>
    <cellStyle name="Обычный 16" xfId="43"/>
    <cellStyle name="Обычный 16 2" xfId="44"/>
    <cellStyle name="Обычный 17" xfId="45"/>
    <cellStyle name="Обычный 18" xfId="46"/>
    <cellStyle name="Обычный 2" xfId="1"/>
    <cellStyle name="Обычный 2 2" xfId="47"/>
    <cellStyle name="Обычный 2 2 2" xfId="48"/>
    <cellStyle name="Обычный 2 2 3" xfId="49"/>
    <cellStyle name="Обычный 2 3" xfId="50"/>
    <cellStyle name="Обычный 2 4" xfId="97"/>
    <cellStyle name="Обычный 2_2013-2015гг." xfId="51"/>
    <cellStyle name="Обычный 3" xfId="3"/>
    <cellStyle name="Обычный 3 2" xfId="52"/>
    <cellStyle name="Обычный 3 2 2" xfId="53"/>
    <cellStyle name="Обычный 3 3" xfId="54"/>
    <cellStyle name="Обычный 3 4" xfId="98"/>
    <cellStyle name="Обычный 30" xfId="55"/>
    <cellStyle name="Обычный 31" xfId="56"/>
    <cellStyle name="Обычный 34" xfId="57"/>
    <cellStyle name="Обычный 36" xfId="58"/>
    <cellStyle name="Обычный 4" xfId="59"/>
    <cellStyle name="Обычный 40" xfId="60"/>
    <cellStyle name="Обычный 43" xfId="61"/>
    <cellStyle name="Обычный 5" xfId="62"/>
    <cellStyle name="Обычный 50" xfId="63"/>
    <cellStyle name="Обычный 51" xfId="64"/>
    <cellStyle name="Обычный 52" xfId="65"/>
    <cellStyle name="Обычный 54" xfId="66"/>
    <cellStyle name="Обычный 60" xfId="67"/>
    <cellStyle name="Обычный 61" xfId="68"/>
    <cellStyle name="Обычный 7" xfId="69"/>
    <cellStyle name="Обычный 72" xfId="70"/>
    <cellStyle name="Обычный 8" xfId="71"/>
    <cellStyle name="Плохой 2" xfId="72"/>
    <cellStyle name="Пояснение 2" xfId="73"/>
    <cellStyle name="Примечание 2" xfId="74"/>
    <cellStyle name="Процентный 2" xfId="75"/>
    <cellStyle name="Связанная ячейка 2" xfId="76"/>
    <cellStyle name="Текст предупреждения 2" xfId="77"/>
    <cellStyle name="Финансовый" xfId="2" builtinId="3"/>
    <cellStyle name="Финансовый 10" xfId="78"/>
    <cellStyle name="Финансовый 10 2" xfId="79"/>
    <cellStyle name="Финансовый 11" xfId="80"/>
    <cellStyle name="Финансовый 13" xfId="81"/>
    <cellStyle name="Финансовый 13 2" xfId="82"/>
    <cellStyle name="Финансовый 13 3" xfId="83"/>
    <cellStyle name="Финансовый 2" xfId="84"/>
    <cellStyle name="Финансовый 2 2" xfId="85"/>
    <cellStyle name="Финансовый 2 2 2" xfId="86"/>
    <cellStyle name="Финансовый 2 3" xfId="87"/>
    <cellStyle name="Финансовый 2 4" xfId="88"/>
    <cellStyle name="Финансовый 3" xfId="89"/>
    <cellStyle name="Финансовый 4" xfId="90"/>
    <cellStyle name="Финансовый 4 2" xfId="91"/>
    <cellStyle name="Финансовый 5" xfId="92"/>
    <cellStyle name="Финансовый 6" xfId="93"/>
    <cellStyle name="Финансовый 6 2" xfId="94"/>
    <cellStyle name="Финансовый 9" xfId="95"/>
    <cellStyle name="Хороший 2" xfId="96"/>
  </cellStyles>
  <dxfs count="0"/>
  <tableStyles count="0" defaultTableStyle="TableStyleMedium9"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f\Documents%20and%20Settings\Maierav\&#1052;&#1086;&#1080;%20&#1076;&#1086;&#1082;&#1091;&#1084;&#1077;&#1085;&#1090;&#1099;\ANDY\&#1052;&#1086;&#1085;&#1080;&#1090;&#1086;&#1088;&#1080;&#1085;&#1075;%20&#1050;&#1042;\2010\&#1055;&#1088;&#1077;&#1076;&#1083;&#1086;&#1078;&#1077;&#1085;&#1080;&#1103;%20&#1087;&#1086;%20&#1082;&#1086;&#1088;&#1088;-&#1082;&#1077;%20&#1059;&#1050;&#1057;&#1072;%20(&#1088;&#1072;&#1089;&#1096;&#1080;&#1088;&#1077;&#1085;&#1085;&#1072;&#1103;%20&#1092;&#1086;&#1088;&#1084;&#1072;%20&#1076;&#1083;&#1103;%20&#1050;&#1080;&#1084;&#1072;&#1040;.&#105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КС по состоянию на 01.05.2010"/>
      <sheetName val="Новая форма УКС на 10.06.10"/>
      <sheetName val="УКС по состоянию на 01_05_2010"/>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Классическая">
      <a:majorFont>
        <a:latin typeface="Arial"/>
        <a:ea typeface=""/>
        <a:cs typeface=""/>
        <a:font script="Jpan" typeface="ＭＳ Ｐゴシック"/>
        <a:font script="Hang" typeface="돋움"/>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Times New Roman"/>
        <a:ea typeface=""/>
        <a:cs typeface=""/>
        <a:font script="Jpan" typeface="ＭＳ Ｐ明朝"/>
        <a:font script="Hang" typeface="바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32"/>
  <sheetViews>
    <sheetView tabSelected="1" zoomScale="70" zoomScaleNormal="70" zoomScaleSheetLayoutView="50" workbookViewId="0">
      <pane xSplit="3" ySplit="4" topLeftCell="D5" activePane="bottomRight" state="frozen"/>
      <selection pane="topRight" activeCell="D1" sqref="D1"/>
      <selection pane="bottomLeft" activeCell="A5" sqref="A5"/>
      <selection pane="bottomRight" activeCell="H2" sqref="H2:K2"/>
    </sheetView>
  </sheetViews>
  <sheetFormatPr defaultRowHeight="18.75" x14ac:dyDescent="0.3"/>
  <cols>
    <col min="1" max="1" width="9.140625" style="5" customWidth="1"/>
    <col min="2" max="2" width="63.28515625" style="72" customWidth="1"/>
    <col min="3" max="3" width="13.140625" style="2" customWidth="1"/>
    <col min="4" max="4" width="21.7109375" style="48" customWidth="1"/>
    <col min="5" max="5" width="22.140625" style="48" customWidth="1"/>
    <col min="6" max="6" width="19.85546875" style="48" customWidth="1"/>
    <col min="7" max="7" width="22.42578125" style="48" customWidth="1"/>
    <col min="8" max="8" width="22.85546875" style="2" customWidth="1"/>
    <col min="9" max="9" width="23.28515625" style="2" customWidth="1"/>
    <col min="10" max="10" width="22.5703125" style="2" customWidth="1"/>
    <col min="11" max="11" width="23.140625" style="2" customWidth="1"/>
    <col min="12" max="12" width="24.28515625" style="3" customWidth="1"/>
    <col min="13" max="13" width="21.5703125" style="3" customWidth="1"/>
    <col min="14" max="14" width="20" style="3" customWidth="1"/>
    <col min="15" max="15" width="21.42578125" style="3" customWidth="1"/>
    <col min="16" max="16" width="12.85546875" style="3" customWidth="1"/>
    <col min="17" max="17" width="15.140625" style="3" customWidth="1"/>
    <col min="18" max="18" width="15.85546875" style="3" customWidth="1"/>
    <col min="19" max="19" width="15.7109375" style="3" customWidth="1"/>
    <col min="20" max="20" width="16.7109375" style="4" customWidth="1"/>
    <col min="21" max="21" width="14.42578125" style="4" customWidth="1"/>
    <col min="22" max="22" width="15.85546875" style="4" customWidth="1"/>
    <col min="23" max="23" width="13.5703125" style="4" customWidth="1"/>
    <col min="24" max="16384" width="9.140625" style="2"/>
  </cols>
  <sheetData>
    <row r="1" spans="1:23" s="21" customFormat="1" ht="37.5" customHeight="1" x14ac:dyDescent="0.3">
      <c r="A1" s="143" t="s">
        <v>195</v>
      </c>
      <c r="B1" s="144"/>
      <c r="C1" s="144"/>
      <c r="D1" s="144"/>
      <c r="E1" s="144"/>
      <c r="F1" s="144"/>
      <c r="G1" s="144"/>
      <c r="H1" s="144"/>
      <c r="I1" s="144"/>
      <c r="J1" s="144"/>
      <c r="K1" s="144"/>
      <c r="L1" s="144"/>
      <c r="M1" s="144"/>
      <c r="N1" s="144"/>
      <c r="O1" s="144"/>
      <c r="P1" s="144"/>
      <c r="Q1" s="144"/>
      <c r="R1" s="144"/>
      <c r="S1" s="144"/>
      <c r="T1" s="144"/>
      <c r="U1" s="144"/>
      <c r="V1" s="144"/>
      <c r="W1" s="144"/>
    </row>
    <row r="2" spans="1:23" s="1" customFormat="1" ht="46.5" customHeight="1" x14ac:dyDescent="0.3">
      <c r="A2" s="153" t="s">
        <v>0</v>
      </c>
      <c r="B2" s="65" t="s">
        <v>1</v>
      </c>
      <c r="C2" s="154" t="s">
        <v>38</v>
      </c>
      <c r="D2" s="163" t="s">
        <v>400</v>
      </c>
      <c r="E2" s="164"/>
      <c r="F2" s="164"/>
      <c r="G2" s="165"/>
      <c r="H2" s="160" t="s">
        <v>357</v>
      </c>
      <c r="I2" s="161"/>
      <c r="J2" s="161"/>
      <c r="K2" s="162"/>
      <c r="L2" s="152" t="s">
        <v>413</v>
      </c>
      <c r="M2" s="152"/>
      <c r="N2" s="152"/>
      <c r="O2" s="152"/>
      <c r="P2" s="155" t="s">
        <v>356</v>
      </c>
      <c r="Q2" s="156"/>
      <c r="R2" s="156"/>
      <c r="S2" s="157"/>
      <c r="T2" s="146" t="s">
        <v>401</v>
      </c>
      <c r="U2" s="147"/>
      <c r="V2" s="147"/>
      <c r="W2" s="148"/>
    </row>
    <row r="3" spans="1:23" s="1" customFormat="1" ht="37.5" x14ac:dyDescent="0.3">
      <c r="A3" s="153"/>
      <c r="B3" s="66" t="s">
        <v>2</v>
      </c>
      <c r="C3" s="154"/>
      <c r="D3" s="47" t="s">
        <v>64</v>
      </c>
      <c r="E3" s="47" t="s">
        <v>65</v>
      </c>
      <c r="F3" s="47" t="s">
        <v>130</v>
      </c>
      <c r="G3" s="47" t="s">
        <v>66</v>
      </c>
      <c r="H3" s="123" t="s">
        <v>64</v>
      </c>
      <c r="I3" s="123" t="s">
        <v>65</v>
      </c>
      <c r="J3" s="123" t="s">
        <v>130</v>
      </c>
      <c r="K3" s="123" t="s">
        <v>66</v>
      </c>
      <c r="L3" s="46" t="s">
        <v>64</v>
      </c>
      <c r="M3" s="46" t="s">
        <v>65</v>
      </c>
      <c r="N3" s="46" t="s">
        <v>130</v>
      </c>
      <c r="O3" s="46" t="s">
        <v>66</v>
      </c>
      <c r="P3" s="46" t="s">
        <v>64</v>
      </c>
      <c r="Q3" s="46" t="s">
        <v>65</v>
      </c>
      <c r="R3" s="46" t="s">
        <v>130</v>
      </c>
      <c r="S3" s="46" t="s">
        <v>66</v>
      </c>
      <c r="T3" s="22" t="s">
        <v>64</v>
      </c>
      <c r="U3" s="22" t="s">
        <v>65</v>
      </c>
      <c r="V3" s="22" t="s">
        <v>130</v>
      </c>
      <c r="W3" s="22" t="s">
        <v>66</v>
      </c>
    </row>
    <row r="4" spans="1:23" s="1" customFormat="1" x14ac:dyDescent="0.3">
      <c r="A4" s="122" t="s">
        <v>7</v>
      </c>
      <c r="B4" s="67" t="s">
        <v>32</v>
      </c>
      <c r="C4" s="122" t="s">
        <v>68</v>
      </c>
      <c r="D4" s="64">
        <v>4</v>
      </c>
      <c r="E4" s="64">
        <v>5</v>
      </c>
      <c r="F4" s="64">
        <v>6</v>
      </c>
      <c r="G4" s="64" t="s">
        <v>105</v>
      </c>
      <c r="H4" s="122" t="s">
        <v>36</v>
      </c>
      <c r="I4" s="122" t="s">
        <v>85</v>
      </c>
      <c r="J4" s="122" t="s">
        <v>88</v>
      </c>
      <c r="K4" s="122" t="s">
        <v>90</v>
      </c>
      <c r="L4" s="122" t="s">
        <v>94</v>
      </c>
      <c r="M4" s="122" t="s">
        <v>95</v>
      </c>
      <c r="N4" s="122" t="s">
        <v>96</v>
      </c>
      <c r="O4" s="122" t="s">
        <v>102</v>
      </c>
      <c r="P4" s="122" t="s">
        <v>197</v>
      </c>
      <c r="Q4" s="122" t="s">
        <v>198</v>
      </c>
      <c r="R4" s="122" t="s">
        <v>180</v>
      </c>
      <c r="S4" s="122" t="s">
        <v>199</v>
      </c>
      <c r="T4" s="122" t="s">
        <v>381</v>
      </c>
      <c r="U4" s="122" t="s">
        <v>186</v>
      </c>
      <c r="V4" s="122" t="s">
        <v>162</v>
      </c>
      <c r="W4" s="122" t="s">
        <v>174</v>
      </c>
    </row>
    <row r="5" spans="1:23" s="54" customFormat="1" ht="22.5" x14ac:dyDescent="0.3">
      <c r="A5" s="145" t="s">
        <v>67</v>
      </c>
      <c r="B5" s="145"/>
      <c r="C5" s="145"/>
      <c r="D5" s="63">
        <f t="shared" ref="D5:O5" si="0">D7+D42+D53+D59+D66+D79+D100+D142+D160+D167+D177+D190+D193+D196+D215+D221</f>
        <v>7471299408.04</v>
      </c>
      <c r="E5" s="63">
        <f t="shared" si="0"/>
        <v>3242594372.4699998</v>
      </c>
      <c r="F5" s="63">
        <f t="shared" si="0"/>
        <v>487025733.05000001</v>
      </c>
      <c r="G5" s="63">
        <f t="shared" si="0"/>
        <v>3741679302.52</v>
      </c>
      <c r="H5" s="57">
        <f t="shared" si="0"/>
        <v>11887015141.52</v>
      </c>
      <c r="I5" s="57">
        <f t="shared" si="0"/>
        <v>5561471101.4699993</v>
      </c>
      <c r="J5" s="57">
        <f t="shared" si="0"/>
        <v>596394502.04999995</v>
      </c>
      <c r="K5" s="57">
        <f t="shared" si="0"/>
        <v>5729149538</v>
      </c>
      <c r="L5" s="57">
        <f t="shared" si="0"/>
        <v>5782016160.5900011</v>
      </c>
      <c r="M5" s="57">
        <f t="shared" si="0"/>
        <v>2596052551.8299999</v>
      </c>
      <c r="N5" s="57">
        <f t="shared" si="0"/>
        <v>149934157.06</v>
      </c>
      <c r="O5" s="57">
        <f t="shared" si="0"/>
        <v>3036029451.7000003</v>
      </c>
      <c r="P5" s="53">
        <f>L5/H5*100</f>
        <v>48.641446921305523</v>
      </c>
      <c r="Q5" s="53">
        <f>M5/I5*100</f>
        <v>46.67924195711123</v>
      </c>
      <c r="R5" s="53">
        <f>N5/J5*100</f>
        <v>25.140097124408094</v>
      </c>
      <c r="S5" s="53">
        <f>O5/K5*100</f>
        <v>52.992672499867297</v>
      </c>
      <c r="T5" s="57">
        <f>L5/D5*100</f>
        <v>77.38969949949896</v>
      </c>
      <c r="U5" s="57">
        <f>M5/E5*100</f>
        <v>80.060971358945949</v>
      </c>
      <c r="V5" s="57">
        <f>N5/F5*100</f>
        <v>30.785674531207402</v>
      </c>
      <c r="W5" s="57">
        <f>O5/G5*100</f>
        <v>81.140824913969823</v>
      </c>
    </row>
    <row r="6" spans="1:23" s="1" customFormat="1" x14ac:dyDescent="0.3">
      <c r="A6" s="158" t="s">
        <v>8</v>
      </c>
      <c r="B6" s="159"/>
      <c r="C6" s="159"/>
      <c r="D6" s="159"/>
      <c r="E6" s="159"/>
      <c r="F6" s="159"/>
      <c r="G6" s="159"/>
      <c r="H6" s="159"/>
      <c r="I6" s="159"/>
      <c r="J6" s="159"/>
      <c r="K6" s="159"/>
      <c r="L6" s="159"/>
      <c r="M6" s="159"/>
      <c r="N6" s="159"/>
      <c r="O6" s="159"/>
      <c r="P6" s="159"/>
      <c r="Q6" s="159"/>
      <c r="R6" s="159"/>
      <c r="S6" s="159"/>
      <c r="T6" s="159"/>
      <c r="U6" s="159"/>
      <c r="V6" s="159"/>
      <c r="W6" s="159"/>
    </row>
    <row r="7" spans="1:23" s="54" customFormat="1" ht="57" customHeight="1" x14ac:dyDescent="0.3">
      <c r="A7" s="51">
        <v>1</v>
      </c>
      <c r="B7" s="168" t="s">
        <v>218</v>
      </c>
      <c r="C7" s="168"/>
      <c r="D7" s="53">
        <f t="shared" ref="D7:O7" si="1">D8+D12+D16+D24+D36+D40</f>
        <v>896601720.53999996</v>
      </c>
      <c r="E7" s="53">
        <f t="shared" si="1"/>
        <v>102833626.02</v>
      </c>
      <c r="F7" s="53">
        <f t="shared" si="1"/>
        <v>13030100</v>
      </c>
      <c r="G7" s="53">
        <f t="shared" si="1"/>
        <v>780737994.51999998</v>
      </c>
      <c r="H7" s="53">
        <f t="shared" si="1"/>
        <v>1831870507.02</v>
      </c>
      <c r="I7" s="53">
        <f t="shared" si="1"/>
        <v>460164488.01999998</v>
      </c>
      <c r="J7" s="53">
        <f t="shared" si="1"/>
        <v>13030100</v>
      </c>
      <c r="K7" s="53">
        <f t="shared" si="1"/>
        <v>1358675919</v>
      </c>
      <c r="L7" s="53">
        <f t="shared" si="1"/>
        <v>633312777.76999998</v>
      </c>
      <c r="M7" s="53">
        <f t="shared" si="1"/>
        <v>29189408.399999999</v>
      </c>
      <c r="N7" s="53">
        <f t="shared" si="1"/>
        <v>12627327.16</v>
      </c>
      <c r="O7" s="53">
        <f t="shared" si="1"/>
        <v>591496042.20999992</v>
      </c>
      <c r="P7" s="20">
        <f>L7/H7*100</f>
        <v>34.571918448550335</v>
      </c>
      <c r="Q7" s="20">
        <f>M7/I7*100</f>
        <v>6.3432553271540915</v>
      </c>
      <c r="R7" s="20">
        <f>N7/J7*100</f>
        <v>96.908904459674133</v>
      </c>
      <c r="S7" s="20">
        <f t="shared" ref="S7" si="2">O7/K7*100</f>
        <v>43.534740988516766</v>
      </c>
      <c r="T7" s="50">
        <f>L7/D7*100</f>
        <v>70.634793940454642</v>
      </c>
      <c r="U7" s="50">
        <f>M7/E7*100</f>
        <v>28.385081349093909</v>
      </c>
      <c r="V7" s="50">
        <f>N7/F7*100</f>
        <v>96.908904459674133</v>
      </c>
      <c r="W7" s="50">
        <f>O7/G7*100</f>
        <v>75.761144758127656</v>
      </c>
    </row>
    <row r="8" spans="1:23" s="54" customFormat="1" ht="56.25" x14ac:dyDescent="0.3">
      <c r="A8" s="51" t="s">
        <v>12</v>
      </c>
      <c r="B8" s="68" t="s">
        <v>39</v>
      </c>
      <c r="C8" s="126"/>
      <c r="D8" s="74">
        <f t="shared" ref="D8:O8" si="3">SUM(D9:D11)</f>
        <v>29526793</v>
      </c>
      <c r="E8" s="74">
        <f t="shared" si="3"/>
        <v>0</v>
      </c>
      <c r="F8" s="74">
        <f t="shared" si="3"/>
        <v>0</v>
      </c>
      <c r="G8" s="74">
        <f t="shared" si="3"/>
        <v>29526793</v>
      </c>
      <c r="H8" s="74">
        <f t="shared" si="3"/>
        <v>628436124</v>
      </c>
      <c r="I8" s="74">
        <f t="shared" si="3"/>
        <v>263612700</v>
      </c>
      <c r="J8" s="74">
        <f t="shared" si="3"/>
        <v>0</v>
      </c>
      <c r="K8" s="74">
        <f t="shared" si="3"/>
        <v>364823424</v>
      </c>
      <c r="L8" s="74">
        <f t="shared" si="3"/>
        <v>4982280.34</v>
      </c>
      <c r="M8" s="74">
        <f t="shared" si="3"/>
        <v>0</v>
      </c>
      <c r="N8" s="74">
        <f t="shared" si="3"/>
        <v>0</v>
      </c>
      <c r="O8" s="74">
        <f t="shared" si="3"/>
        <v>4982280.34</v>
      </c>
      <c r="P8" s="20">
        <f t="shared" ref="P8:P23" si="4">L8/H8*100</f>
        <v>0.79280616592944297</v>
      </c>
      <c r="Q8" s="20">
        <f t="shared" ref="Q8:Q11" si="5">M8/I8*100</f>
        <v>0</v>
      </c>
      <c r="R8" s="20"/>
      <c r="S8" s="20">
        <f t="shared" ref="S8:S23" si="6">O8/K8*100</f>
        <v>1.3656689818250265</v>
      </c>
      <c r="T8" s="50">
        <f t="shared" ref="T8:T50" si="7">L8/D8*100</f>
        <v>16.87376051980992</v>
      </c>
      <c r="U8" s="50"/>
      <c r="V8" s="50"/>
      <c r="W8" s="50">
        <f t="shared" ref="W8:W50" si="8">O8/G8*100</f>
        <v>16.87376051980992</v>
      </c>
    </row>
    <row r="9" spans="1:23" s="1" customFormat="1" ht="60.75" customHeight="1" x14ac:dyDescent="0.3">
      <c r="A9" s="125" t="s">
        <v>29</v>
      </c>
      <c r="B9" s="127" t="s">
        <v>383</v>
      </c>
      <c r="C9" s="19" t="s">
        <v>169</v>
      </c>
      <c r="D9" s="45">
        <f>SUM(E9:G9)</f>
        <v>17972179</v>
      </c>
      <c r="E9" s="45">
        <v>0</v>
      </c>
      <c r="F9" s="45">
        <v>0</v>
      </c>
      <c r="G9" s="45">
        <v>17972179</v>
      </c>
      <c r="H9" s="45">
        <f t="shared" ref="H9:H11" si="9">SUM(I9:K9)</f>
        <v>292807852</v>
      </c>
      <c r="I9" s="45">
        <v>0</v>
      </c>
      <c r="J9" s="45">
        <v>0</v>
      </c>
      <c r="K9" s="45">
        <v>292807852</v>
      </c>
      <c r="L9" s="50">
        <f t="shared" ref="L9:L11" si="10">M9+N9+O9</f>
        <v>3107075</v>
      </c>
      <c r="M9" s="50">
        <v>0</v>
      </c>
      <c r="N9" s="50">
        <v>0</v>
      </c>
      <c r="O9" s="50">
        <v>3107075</v>
      </c>
      <c r="P9" s="20">
        <f t="shared" si="4"/>
        <v>1.0611310382482504</v>
      </c>
      <c r="Q9" s="20"/>
      <c r="R9" s="20"/>
      <c r="S9" s="20">
        <f t="shared" si="6"/>
        <v>1.0611310382482504</v>
      </c>
      <c r="T9" s="50">
        <f t="shared" si="7"/>
        <v>17.28824868704012</v>
      </c>
      <c r="U9" s="50"/>
      <c r="V9" s="50"/>
      <c r="W9" s="50">
        <f t="shared" si="8"/>
        <v>17.28824868704012</v>
      </c>
    </row>
    <row r="10" spans="1:23" s="1" customFormat="1" ht="65.25" customHeight="1" x14ac:dyDescent="0.3">
      <c r="A10" s="125" t="s">
        <v>205</v>
      </c>
      <c r="B10" s="127" t="s">
        <v>288</v>
      </c>
      <c r="C10" s="19" t="s">
        <v>3</v>
      </c>
      <c r="D10" s="45">
        <f>SUM(E10:G10)</f>
        <v>11554614</v>
      </c>
      <c r="E10" s="45">
        <v>0</v>
      </c>
      <c r="F10" s="45">
        <v>0</v>
      </c>
      <c r="G10" s="45">
        <v>11554614</v>
      </c>
      <c r="H10" s="45">
        <f t="shared" si="9"/>
        <v>58141172</v>
      </c>
      <c r="I10" s="45">
        <v>0</v>
      </c>
      <c r="J10" s="45">
        <v>0</v>
      </c>
      <c r="K10" s="45">
        <v>58141172</v>
      </c>
      <c r="L10" s="50">
        <f t="shared" si="10"/>
        <v>1875205.34</v>
      </c>
      <c r="M10" s="50">
        <v>0</v>
      </c>
      <c r="N10" s="50">
        <v>0</v>
      </c>
      <c r="O10" s="50">
        <v>1875205.34</v>
      </c>
      <c r="P10" s="20">
        <f t="shared" si="4"/>
        <v>3.2252623665721769</v>
      </c>
      <c r="Q10" s="20"/>
      <c r="R10" s="20"/>
      <c r="S10" s="20">
        <f t="shared" si="6"/>
        <v>3.2252623665721769</v>
      </c>
      <c r="T10" s="50">
        <f t="shared" si="7"/>
        <v>16.229060875594804</v>
      </c>
      <c r="U10" s="50"/>
      <c r="V10" s="50"/>
      <c r="W10" s="50">
        <f t="shared" si="8"/>
        <v>16.229060875594804</v>
      </c>
    </row>
    <row r="11" spans="1:23" s="1" customFormat="1" ht="37.5" x14ac:dyDescent="0.3">
      <c r="A11" s="125" t="s">
        <v>289</v>
      </c>
      <c r="B11" s="127" t="s">
        <v>361</v>
      </c>
      <c r="C11" s="19" t="s">
        <v>169</v>
      </c>
      <c r="D11" s="45">
        <f t="shared" ref="D11" si="11">SUM(E11:G11)</f>
        <v>0</v>
      </c>
      <c r="E11" s="45">
        <v>0</v>
      </c>
      <c r="F11" s="45">
        <v>0</v>
      </c>
      <c r="G11" s="45">
        <v>0</v>
      </c>
      <c r="H11" s="45">
        <f t="shared" si="9"/>
        <v>277487100</v>
      </c>
      <c r="I11" s="45">
        <v>263612700</v>
      </c>
      <c r="J11" s="45">
        <v>0</v>
      </c>
      <c r="K11" s="45">
        <v>13874400</v>
      </c>
      <c r="L11" s="50">
        <f t="shared" si="10"/>
        <v>0</v>
      </c>
      <c r="M11" s="50">
        <v>0</v>
      </c>
      <c r="N11" s="50">
        <v>0</v>
      </c>
      <c r="O11" s="50">
        <v>0</v>
      </c>
      <c r="P11" s="20">
        <f t="shared" si="4"/>
        <v>0</v>
      </c>
      <c r="Q11" s="20">
        <f t="shared" si="5"/>
        <v>0</v>
      </c>
      <c r="R11" s="20"/>
      <c r="S11" s="20">
        <f t="shared" si="6"/>
        <v>0</v>
      </c>
      <c r="T11" s="50"/>
      <c r="U11" s="50"/>
      <c r="V11" s="50"/>
      <c r="W11" s="50"/>
    </row>
    <row r="12" spans="1:23" s="54" customFormat="1" ht="56.25" x14ac:dyDescent="0.3">
      <c r="A12" s="51" t="s">
        <v>13</v>
      </c>
      <c r="B12" s="68" t="s">
        <v>40</v>
      </c>
      <c r="C12" s="126"/>
      <c r="D12" s="57">
        <f t="shared" ref="D12:O12" si="12">SUM(D13:D15)</f>
        <v>31791399</v>
      </c>
      <c r="E12" s="57">
        <f t="shared" si="12"/>
        <v>0</v>
      </c>
      <c r="F12" s="57">
        <f t="shared" si="12"/>
        <v>0</v>
      </c>
      <c r="G12" s="57">
        <f t="shared" si="12"/>
        <v>31791399</v>
      </c>
      <c r="H12" s="57">
        <f t="shared" si="12"/>
        <v>41913109</v>
      </c>
      <c r="I12" s="57">
        <f t="shared" si="12"/>
        <v>0</v>
      </c>
      <c r="J12" s="57">
        <f t="shared" si="12"/>
        <v>0</v>
      </c>
      <c r="K12" s="57">
        <f t="shared" si="12"/>
        <v>41913109</v>
      </c>
      <c r="L12" s="57">
        <f t="shared" si="12"/>
        <v>20423194.170000002</v>
      </c>
      <c r="M12" s="57">
        <f t="shared" si="12"/>
        <v>0</v>
      </c>
      <c r="N12" s="57">
        <f t="shared" si="12"/>
        <v>0</v>
      </c>
      <c r="O12" s="57">
        <f t="shared" si="12"/>
        <v>20423194.170000002</v>
      </c>
      <c r="P12" s="20">
        <f t="shared" si="4"/>
        <v>48.727461782899475</v>
      </c>
      <c r="Q12" s="20"/>
      <c r="R12" s="20"/>
      <c r="S12" s="20">
        <f t="shared" si="6"/>
        <v>48.727461782899475</v>
      </c>
      <c r="T12" s="50">
        <f t="shared" si="7"/>
        <v>64.241256479464781</v>
      </c>
      <c r="U12" s="50"/>
      <c r="V12" s="50"/>
      <c r="W12" s="50">
        <f t="shared" si="8"/>
        <v>64.241256479464781</v>
      </c>
    </row>
    <row r="13" spans="1:23" s="1" customFormat="1" ht="37.5" x14ac:dyDescent="0.3">
      <c r="A13" s="125" t="s">
        <v>30</v>
      </c>
      <c r="B13" s="127" t="s">
        <v>219</v>
      </c>
      <c r="C13" s="19" t="s">
        <v>3</v>
      </c>
      <c r="D13" s="45">
        <f>SUM(E13:G13)</f>
        <v>26370212</v>
      </c>
      <c r="E13" s="45">
        <v>0</v>
      </c>
      <c r="F13" s="45">
        <v>0</v>
      </c>
      <c r="G13" s="45">
        <v>26370212</v>
      </c>
      <c r="H13" s="45">
        <f>SUM(I13:K13)</f>
        <v>33453509</v>
      </c>
      <c r="I13" s="45">
        <v>0</v>
      </c>
      <c r="J13" s="45">
        <v>0</v>
      </c>
      <c r="K13" s="45">
        <v>33453509</v>
      </c>
      <c r="L13" s="50">
        <f>M13+O13</f>
        <v>15014719.43</v>
      </c>
      <c r="M13" s="50">
        <v>0</v>
      </c>
      <c r="N13" s="50">
        <v>0</v>
      </c>
      <c r="O13" s="50">
        <v>15014719.43</v>
      </c>
      <c r="P13" s="20">
        <f t="shared" si="4"/>
        <v>44.88234531689934</v>
      </c>
      <c r="Q13" s="20"/>
      <c r="R13" s="20"/>
      <c r="S13" s="20">
        <f t="shared" si="6"/>
        <v>44.88234531689934</v>
      </c>
      <c r="T13" s="50">
        <f t="shared" si="7"/>
        <v>56.938182484084685</v>
      </c>
      <c r="U13" s="50"/>
      <c r="V13" s="50"/>
      <c r="W13" s="50">
        <f t="shared" si="8"/>
        <v>56.938182484084685</v>
      </c>
    </row>
    <row r="14" spans="1:23" s="1" customFormat="1" x14ac:dyDescent="0.3">
      <c r="A14" s="140" t="s">
        <v>31</v>
      </c>
      <c r="B14" s="149" t="s">
        <v>119</v>
      </c>
      <c r="C14" s="19" t="s">
        <v>3</v>
      </c>
      <c r="D14" s="45">
        <f t="shared" ref="D14:D15" si="13">SUM(E14:G14)</f>
        <v>4323103</v>
      </c>
      <c r="E14" s="45">
        <v>0</v>
      </c>
      <c r="F14" s="45">
        <v>0</v>
      </c>
      <c r="G14" s="45">
        <v>4323103</v>
      </c>
      <c r="H14" s="45">
        <f t="shared" ref="H14:H15" si="14">SUM(I14:K14)</f>
        <v>6870600</v>
      </c>
      <c r="I14" s="45">
        <v>0</v>
      </c>
      <c r="J14" s="45">
        <v>0</v>
      </c>
      <c r="K14" s="45">
        <v>6870600</v>
      </c>
      <c r="L14" s="50">
        <f t="shared" ref="L14:L15" si="15">M14+O14</f>
        <v>4320616.49</v>
      </c>
      <c r="M14" s="50">
        <v>0</v>
      </c>
      <c r="N14" s="50">
        <v>0</v>
      </c>
      <c r="O14" s="50">
        <v>4320616.49</v>
      </c>
      <c r="P14" s="20">
        <f t="shared" si="4"/>
        <v>62.885577533257653</v>
      </c>
      <c r="Q14" s="20"/>
      <c r="R14" s="20"/>
      <c r="S14" s="20">
        <f t="shared" si="6"/>
        <v>62.885577533257653</v>
      </c>
      <c r="T14" s="50">
        <f t="shared" si="7"/>
        <v>99.94248321171159</v>
      </c>
      <c r="U14" s="50"/>
      <c r="V14" s="50"/>
      <c r="W14" s="50">
        <f t="shared" si="8"/>
        <v>99.94248321171159</v>
      </c>
    </row>
    <row r="15" spans="1:23" s="1" customFormat="1" x14ac:dyDescent="0.3">
      <c r="A15" s="151"/>
      <c r="B15" s="150"/>
      <c r="C15" s="19" t="s">
        <v>168</v>
      </c>
      <c r="D15" s="45">
        <f t="shared" si="13"/>
        <v>1098084</v>
      </c>
      <c r="E15" s="45">
        <v>0</v>
      </c>
      <c r="F15" s="45">
        <v>0</v>
      </c>
      <c r="G15" s="45">
        <v>1098084</v>
      </c>
      <c r="H15" s="45">
        <f t="shared" si="14"/>
        <v>1589000</v>
      </c>
      <c r="I15" s="45">
        <v>0</v>
      </c>
      <c r="J15" s="45">
        <v>0</v>
      </c>
      <c r="K15" s="45">
        <v>1589000</v>
      </c>
      <c r="L15" s="50">
        <f t="shared" si="15"/>
        <v>1087858.25</v>
      </c>
      <c r="M15" s="50">
        <v>0</v>
      </c>
      <c r="N15" s="50">
        <v>0</v>
      </c>
      <c r="O15" s="50">
        <v>1087858.25</v>
      </c>
      <c r="P15" s="20">
        <f t="shared" si="4"/>
        <v>68.461815607300196</v>
      </c>
      <c r="Q15" s="20"/>
      <c r="R15" s="20"/>
      <c r="S15" s="20">
        <f t="shared" si="6"/>
        <v>68.461815607300196</v>
      </c>
      <c r="T15" s="50">
        <f t="shared" si="7"/>
        <v>99.068764320398074</v>
      </c>
      <c r="U15" s="50"/>
      <c r="V15" s="50"/>
      <c r="W15" s="50">
        <f t="shared" si="8"/>
        <v>99.068764320398074</v>
      </c>
    </row>
    <row r="16" spans="1:23" s="54" customFormat="1" ht="37.5" x14ac:dyDescent="0.3">
      <c r="A16" s="51" t="s">
        <v>14</v>
      </c>
      <c r="B16" s="68" t="s">
        <v>42</v>
      </c>
      <c r="C16" s="126"/>
      <c r="D16" s="57">
        <f>SUM(D17:D23)</f>
        <v>17119282</v>
      </c>
      <c r="E16" s="57">
        <f t="shared" ref="E16:O16" si="16">SUM(E17:E23)</f>
        <v>0</v>
      </c>
      <c r="F16" s="57">
        <f t="shared" si="16"/>
        <v>0</v>
      </c>
      <c r="G16" s="57">
        <f t="shared" si="16"/>
        <v>17119282</v>
      </c>
      <c r="H16" s="57">
        <f t="shared" si="16"/>
        <v>17139282</v>
      </c>
      <c r="I16" s="57">
        <f t="shared" si="16"/>
        <v>0</v>
      </c>
      <c r="J16" s="57">
        <f t="shared" si="16"/>
        <v>0</v>
      </c>
      <c r="K16" s="57">
        <f t="shared" si="16"/>
        <v>17139282</v>
      </c>
      <c r="L16" s="57">
        <f t="shared" si="16"/>
        <v>15147168</v>
      </c>
      <c r="M16" s="57">
        <f t="shared" si="16"/>
        <v>0</v>
      </c>
      <c r="N16" s="57">
        <f t="shared" si="16"/>
        <v>0</v>
      </c>
      <c r="O16" s="57">
        <f t="shared" si="16"/>
        <v>15147168</v>
      </c>
      <c r="P16" s="20">
        <f t="shared" si="4"/>
        <v>88.376911004790045</v>
      </c>
      <c r="Q16" s="20"/>
      <c r="R16" s="20"/>
      <c r="S16" s="20">
        <f t="shared" si="6"/>
        <v>88.376911004790045</v>
      </c>
      <c r="T16" s="50">
        <f t="shared" si="7"/>
        <v>88.480159389862251</v>
      </c>
      <c r="U16" s="50"/>
      <c r="V16" s="50"/>
      <c r="W16" s="50">
        <f t="shared" si="8"/>
        <v>88.480159389862251</v>
      </c>
    </row>
    <row r="17" spans="1:23" s="1" customFormat="1" x14ac:dyDescent="0.3">
      <c r="A17" s="140" t="s">
        <v>41</v>
      </c>
      <c r="B17" s="138" t="s">
        <v>222</v>
      </c>
      <c r="C17" s="19" t="s">
        <v>6</v>
      </c>
      <c r="D17" s="45">
        <f>SUM(E17:G17)</f>
        <v>795000</v>
      </c>
      <c r="E17" s="45">
        <v>0</v>
      </c>
      <c r="F17" s="45">
        <v>0</v>
      </c>
      <c r="G17" s="45">
        <v>795000</v>
      </c>
      <c r="H17" s="45">
        <f>SUM(I17:K17)</f>
        <v>795000</v>
      </c>
      <c r="I17" s="45">
        <v>0</v>
      </c>
      <c r="J17" s="45">
        <v>0</v>
      </c>
      <c r="K17" s="45">
        <v>795000</v>
      </c>
      <c r="L17" s="50">
        <f>SUM(M17:O17)</f>
        <v>786950</v>
      </c>
      <c r="M17" s="50">
        <v>0</v>
      </c>
      <c r="N17" s="50">
        <v>0</v>
      </c>
      <c r="O17" s="50">
        <v>786950</v>
      </c>
      <c r="P17" s="20">
        <f t="shared" si="4"/>
        <v>98.987421383647799</v>
      </c>
      <c r="Q17" s="20"/>
      <c r="R17" s="20"/>
      <c r="S17" s="20">
        <f t="shared" si="6"/>
        <v>98.987421383647799</v>
      </c>
      <c r="T17" s="50">
        <f t="shared" si="7"/>
        <v>98.987421383647799</v>
      </c>
      <c r="U17" s="50"/>
      <c r="V17" s="50"/>
      <c r="W17" s="50">
        <f t="shared" si="8"/>
        <v>98.987421383647799</v>
      </c>
    </row>
    <row r="18" spans="1:23" s="1" customFormat="1" x14ac:dyDescent="0.3">
      <c r="A18" s="169"/>
      <c r="B18" s="170"/>
      <c r="C18" s="19" t="s">
        <v>3</v>
      </c>
      <c r="D18" s="45">
        <f>SUM(E18:G18)</f>
        <v>46500</v>
      </c>
      <c r="E18" s="45">
        <v>0</v>
      </c>
      <c r="F18" s="45">
        <v>0</v>
      </c>
      <c r="G18" s="45">
        <v>46500</v>
      </c>
      <c r="H18" s="45">
        <f>SUM(I18:K18)</f>
        <v>66500</v>
      </c>
      <c r="I18" s="45">
        <v>0</v>
      </c>
      <c r="J18" s="45">
        <v>0</v>
      </c>
      <c r="K18" s="45">
        <v>66500</v>
      </c>
      <c r="L18" s="50">
        <f>SUM(M18:O18)</f>
        <v>0</v>
      </c>
      <c r="M18" s="50">
        <v>0</v>
      </c>
      <c r="N18" s="50">
        <v>0</v>
      </c>
      <c r="O18" s="50">
        <v>0</v>
      </c>
      <c r="P18" s="20">
        <f t="shared" si="4"/>
        <v>0</v>
      </c>
      <c r="Q18" s="20"/>
      <c r="R18" s="20"/>
      <c r="S18" s="20">
        <f t="shared" si="6"/>
        <v>0</v>
      </c>
      <c r="T18" s="50">
        <f t="shared" si="7"/>
        <v>0</v>
      </c>
      <c r="U18" s="50"/>
      <c r="V18" s="50"/>
      <c r="W18" s="50">
        <f t="shared" si="8"/>
        <v>0</v>
      </c>
    </row>
    <row r="19" spans="1:23" s="1" customFormat="1" x14ac:dyDescent="0.3">
      <c r="A19" s="169"/>
      <c r="B19" s="170"/>
      <c r="C19" s="19" t="s">
        <v>179</v>
      </c>
      <c r="D19" s="45">
        <f t="shared" ref="D19:D23" si="17">SUM(E19:G19)</f>
        <v>200000</v>
      </c>
      <c r="E19" s="45">
        <v>0</v>
      </c>
      <c r="F19" s="45">
        <v>0</v>
      </c>
      <c r="G19" s="45">
        <v>200000</v>
      </c>
      <c r="H19" s="45">
        <f t="shared" ref="H19:H23" si="18">SUM(I19:K19)</f>
        <v>200000</v>
      </c>
      <c r="I19" s="45">
        <v>0</v>
      </c>
      <c r="J19" s="45">
        <v>0</v>
      </c>
      <c r="K19" s="45">
        <v>200000</v>
      </c>
      <c r="L19" s="50">
        <f t="shared" ref="L19:L21" si="19">M19+O19</f>
        <v>200000</v>
      </c>
      <c r="M19" s="50">
        <v>0</v>
      </c>
      <c r="N19" s="50">
        <v>0</v>
      </c>
      <c r="O19" s="50">
        <v>200000</v>
      </c>
      <c r="P19" s="20">
        <f t="shared" si="4"/>
        <v>100</v>
      </c>
      <c r="Q19" s="20"/>
      <c r="R19" s="20"/>
      <c r="S19" s="20">
        <f t="shared" si="6"/>
        <v>100</v>
      </c>
      <c r="T19" s="50">
        <f t="shared" si="7"/>
        <v>100</v>
      </c>
      <c r="U19" s="50"/>
      <c r="V19" s="50"/>
      <c r="W19" s="50">
        <f t="shared" si="8"/>
        <v>100</v>
      </c>
    </row>
    <row r="20" spans="1:23" s="1" customFormat="1" x14ac:dyDescent="0.3">
      <c r="A20" s="169"/>
      <c r="B20" s="170"/>
      <c r="C20" s="19" t="s">
        <v>28</v>
      </c>
      <c r="D20" s="45">
        <f t="shared" si="17"/>
        <v>285000</v>
      </c>
      <c r="E20" s="45">
        <v>0</v>
      </c>
      <c r="F20" s="45">
        <v>0</v>
      </c>
      <c r="G20" s="45">
        <v>285000</v>
      </c>
      <c r="H20" s="45">
        <f t="shared" si="18"/>
        <v>285000</v>
      </c>
      <c r="I20" s="45">
        <v>0</v>
      </c>
      <c r="J20" s="45">
        <v>0</v>
      </c>
      <c r="K20" s="45">
        <v>285000</v>
      </c>
      <c r="L20" s="50">
        <f t="shared" si="19"/>
        <v>285000</v>
      </c>
      <c r="M20" s="50">
        <v>0</v>
      </c>
      <c r="N20" s="50">
        <v>0</v>
      </c>
      <c r="O20" s="50">
        <v>285000</v>
      </c>
      <c r="P20" s="20">
        <f t="shared" si="4"/>
        <v>100</v>
      </c>
      <c r="Q20" s="20"/>
      <c r="R20" s="20"/>
      <c r="S20" s="20">
        <f t="shared" si="6"/>
        <v>100</v>
      </c>
      <c r="T20" s="50">
        <f t="shared" si="7"/>
        <v>100</v>
      </c>
      <c r="U20" s="50"/>
      <c r="V20" s="50"/>
      <c r="W20" s="50">
        <f t="shared" si="8"/>
        <v>100</v>
      </c>
    </row>
    <row r="21" spans="1:23" s="1" customFormat="1" x14ac:dyDescent="0.3">
      <c r="A21" s="169"/>
      <c r="B21" s="170"/>
      <c r="C21" s="19" t="s">
        <v>169</v>
      </c>
      <c r="D21" s="45">
        <f t="shared" si="17"/>
        <v>11200</v>
      </c>
      <c r="E21" s="45">
        <v>0</v>
      </c>
      <c r="F21" s="45">
        <v>0</v>
      </c>
      <c r="G21" s="45">
        <v>11200</v>
      </c>
      <c r="H21" s="45">
        <f t="shared" si="18"/>
        <v>11200</v>
      </c>
      <c r="I21" s="45">
        <v>0</v>
      </c>
      <c r="J21" s="45">
        <v>0</v>
      </c>
      <c r="K21" s="45">
        <v>11200</v>
      </c>
      <c r="L21" s="50">
        <f t="shared" si="19"/>
        <v>5500</v>
      </c>
      <c r="M21" s="50">
        <v>0</v>
      </c>
      <c r="N21" s="50">
        <v>0</v>
      </c>
      <c r="O21" s="50">
        <v>5500</v>
      </c>
      <c r="P21" s="20">
        <f t="shared" si="4"/>
        <v>49.107142857142854</v>
      </c>
      <c r="Q21" s="20"/>
      <c r="R21" s="20"/>
      <c r="S21" s="20">
        <f t="shared" si="6"/>
        <v>49.107142857142854</v>
      </c>
      <c r="T21" s="50">
        <f t="shared" si="7"/>
        <v>49.107142857142854</v>
      </c>
      <c r="U21" s="50"/>
      <c r="V21" s="50"/>
      <c r="W21" s="50">
        <f t="shared" si="8"/>
        <v>49.107142857142854</v>
      </c>
    </row>
    <row r="22" spans="1:23" s="1" customFormat="1" x14ac:dyDescent="0.3">
      <c r="A22" s="141"/>
      <c r="B22" s="139"/>
      <c r="C22" s="19" t="s">
        <v>5</v>
      </c>
      <c r="D22" s="45">
        <f t="shared" si="17"/>
        <v>15383147</v>
      </c>
      <c r="E22" s="45">
        <v>0</v>
      </c>
      <c r="F22" s="45">
        <v>0</v>
      </c>
      <c r="G22" s="45">
        <v>15383147</v>
      </c>
      <c r="H22" s="45">
        <f t="shared" si="18"/>
        <v>15383147</v>
      </c>
      <c r="I22" s="45">
        <v>0</v>
      </c>
      <c r="J22" s="45">
        <v>0</v>
      </c>
      <c r="K22" s="45">
        <v>15383147</v>
      </c>
      <c r="L22" s="50">
        <f>SUM(M22:O22)</f>
        <v>13869718</v>
      </c>
      <c r="M22" s="50">
        <v>0</v>
      </c>
      <c r="N22" s="50">
        <v>0</v>
      </c>
      <c r="O22" s="50">
        <v>13869718</v>
      </c>
      <c r="P22" s="20">
        <f t="shared" si="4"/>
        <v>90.161772490375341</v>
      </c>
      <c r="Q22" s="20"/>
      <c r="R22" s="20"/>
      <c r="S22" s="20">
        <f t="shared" si="6"/>
        <v>90.161772490375341</v>
      </c>
      <c r="T22" s="50">
        <f t="shared" si="7"/>
        <v>90.161772490375341</v>
      </c>
      <c r="U22" s="50"/>
      <c r="V22" s="50"/>
      <c r="W22" s="50">
        <f t="shared" si="8"/>
        <v>90.161772490375341</v>
      </c>
    </row>
    <row r="23" spans="1:23" s="1" customFormat="1" ht="56.25" x14ac:dyDescent="0.3">
      <c r="A23" s="125" t="s">
        <v>220</v>
      </c>
      <c r="B23" s="127" t="s">
        <v>221</v>
      </c>
      <c r="C23" s="19" t="s">
        <v>3</v>
      </c>
      <c r="D23" s="45">
        <f t="shared" si="17"/>
        <v>398435</v>
      </c>
      <c r="E23" s="45">
        <v>0</v>
      </c>
      <c r="F23" s="45">
        <v>0</v>
      </c>
      <c r="G23" s="45">
        <v>398435</v>
      </c>
      <c r="H23" s="45">
        <f t="shared" si="18"/>
        <v>398435</v>
      </c>
      <c r="I23" s="45">
        <v>0</v>
      </c>
      <c r="J23" s="45">
        <v>0</v>
      </c>
      <c r="K23" s="45">
        <v>398435</v>
      </c>
      <c r="L23" s="50">
        <f>SUM(M23:O23)</f>
        <v>0</v>
      </c>
      <c r="M23" s="50">
        <v>0</v>
      </c>
      <c r="N23" s="50">
        <v>0</v>
      </c>
      <c r="O23" s="50">
        <v>0</v>
      </c>
      <c r="P23" s="20">
        <f t="shared" si="4"/>
        <v>0</v>
      </c>
      <c r="Q23" s="20"/>
      <c r="R23" s="20"/>
      <c r="S23" s="20">
        <f t="shared" si="6"/>
        <v>0</v>
      </c>
      <c r="T23" s="50">
        <f t="shared" si="7"/>
        <v>0</v>
      </c>
      <c r="U23" s="50"/>
      <c r="V23" s="50"/>
      <c r="W23" s="50">
        <f t="shared" si="8"/>
        <v>0</v>
      </c>
    </row>
    <row r="24" spans="1:23" s="54" customFormat="1" ht="38.25" customHeight="1" x14ac:dyDescent="0.3">
      <c r="A24" s="51" t="s">
        <v>15</v>
      </c>
      <c r="B24" s="68" t="s">
        <v>208</v>
      </c>
      <c r="C24" s="126"/>
      <c r="D24" s="57">
        <f t="shared" ref="D24:O24" si="20">SUM(D25:D35)</f>
        <v>560318893.81999993</v>
      </c>
      <c r="E24" s="57">
        <f t="shared" si="20"/>
        <v>69872026.019999996</v>
      </c>
      <c r="F24" s="57">
        <f t="shared" si="20"/>
        <v>13030100</v>
      </c>
      <c r="G24" s="57">
        <f t="shared" si="20"/>
        <v>477416767.80000001</v>
      </c>
      <c r="H24" s="57">
        <f t="shared" si="20"/>
        <v>765111083.01999998</v>
      </c>
      <c r="I24" s="57">
        <f t="shared" si="20"/>
        <v>133590188.02</v>
      </c>
      <c r="J24" s="57">
        <f t="shared" si="20"/>
        <v>13030100</v>
      </c>
      <c r="K24" s="57">
        <f t="shared" si="20"/>
        <v>618490795</v>
      </c>
      <c r="L24" s="57">
        <f t="shared" si="20"/>
        <v>394906640.22999996</v>
      </c>
      <c r="M24" s="57">
        <f t="shared" si="20"/>
        <v>29189408.399999999</v>
      </c>
      <c r="N24" s="57">
        <f t="shared" si="20"/>
        <v>12627327.16</v>
      </c>
      <c r="O24" s="57">
        <f t="shared" si="20"/>
        <v>353089904.66999996</v>
      </c>
      <c r="P24" s="20">
        <f t="shared" ref="P24:P51" si="21">L24/H24*100</f>
        <v>51.614288303241992</v>
      </c>
      <c r="Q24" s="20">
        <f t="shared" ref="Q24:Q50" si="22">M24/I24*100</f>
        <v>21.849964306981892</v>
      </c>
      <c r="R24" s="20">
        <f t="shared" ref="R24:R34" si="23">N24/J24*100</f>
        <v>96.908904459674133</v>
      </c>
      <c r="S24" s="20">
        <f t="shared" ref="S24:S51" si="24">O24/K24*100</f>
        <v>57.088950639920185</v>
      </c>
      <c r="T24" s="50">
        <f t="shared" si="7"/>
        <v>70.478908454738288</v>
      </c>
      <c r="U24" s="50">
        <f t="shared" ref="U24:U41" si="25">M24/E24*100</f>
        <v>41.775528867081789</v>
      </c>
      <c r="V24" s="50">
        <f t="shared" ref="V24:V34" si="26">N24/F24*100</f>
        <v>96.908904459674133</v>
      </c>
      <c r="W24" s="50">
        <f t="shared" si="8"/>
        <v>73.958421338463921</v>
      </c>
    </row>
    <row r="25" spans="1:23" s="1" customFormat="1" ht="39.75" customHeight="1" x14ac:dyDescent="0.3">
      <c r="A25" s="125" t="s">
        <v>43</v>
      </c>
      <c r="B25" s="127" t="s">
        <v>303</v>
      </c>
      <c r="C25" s="19" t="s">
        <v>169</v>
      </c>
      <c r="D25" s="45">
        <f>SUM(E25:G25)</f>
        <v>287883424</v>
      </c>
      <c r="E25" s="50">
        <v>0</v>
      </c>
      <c r="F25" s="50">
        <v>0</v>
      </c>
      <c r="G25" s="50">
        <v>287883424</v>
      </c>
      <c r="H25" s="45">
        <f>SUM(I25:K25)</f>
        <v>287925758</v>
      </c>
      <c r="I25" s="50">
        <v>0</v>
      </c>
      <c r="J25" s="50">
        <v>0</v>
      </c>
      <c r="K25" s="50">
        <v>287925758</v>
      </c>
      <c r="L25" s="50">
        <f>SUM(M25:O25)</f>
        <v>222865458</v>
      </c>
      <c r="M25" s="50">
        <v>0</v>
      </c>
      <c r="N25" s="50">
        <v>0</v>
      </c>
      <c r="O25" s="50">
        <v>222865458</v>
      </c>
      <c r="P25" s="20">
        <f t="shared" si="21"/>
        <v>77.403793098636214</v>
      </c>
      <c r="Q25" s="20"/>
      <c r="R25" s="20"/>
      <c r="S25" s="20">
        <f t="shared" si="24"/>
        <v>77.403793098636214</v>
      </c>
      <c r="T25" s="50">
        <f t="shared" si="7"/>
        <v>77.41517552604904</v>
      </c>
      <c r="U25" s="50"/>
      <c r="V25" s="50"/>
      <c r="W25" s="50">
        <f t="shared" si="8"/>
        <v>77.41517552604904</v>
      </c>
    </row>
    <row r="26" spans="1:23" s="1" customFormat="1" ht="74.25" customHeight="1" x14ac:dyDescent="0.3">
      <c r="A26" s="125" t="s">
        <v>44</v>
      </c>
      <c r="B26" s="127" t="s">
        <v>328</v>
      </c>
      <c r="C26" s="19" t="s">
        <v>3</v>
      </c>
      <c r="D26" s="45">
        <f>SUM(E26:G26)</f>
        <v>7162356</v>
      </c>
      <c r="E26" s="45">
        <v>1916800</v>
      </c>
      <c r="F26" s="45">
        <v>0</v>
      </c>
      <c r="G26" s="45">
        <v>5245556</v>
      </c>
      <c r="H26" s="45">
        <f>SUM(I26:K26)</f>
        <v>11933749</v>
      </c>
      <c r="I26" s="45">
        <v>1916800</v>
      </c>
      <c r="J26" s="45">
        <v>0</v>
      </c>
      <c r="K26" s="45">
        <v>10016949</v>
      </c>
      <c r="L26" s="50">
        <f>SUM(M26:O26)</f>
        <v>7162344.2699999996</v>
      </c>
      <c r="M26" s="50">
        <v>1916800</v>
      </c>
      <c r="N26" s="50">
        <v>0</v>
      </c>
      <c r="O26" s="50">
        <v>5245544.2699999996</v>
      </c>
      <c r="P26" s="20">
        <f t="shared" si="21"/>
        <v>60.017554165082565</v>
      </c>
      <c r="Q26" s="20">
        <f t="shared" si="22"/>
        <v>100</v>
      </c>
      <c r="R26" s="20"/>
      <c r="S26" s="20">
        <f t="shared" si="24"/>
        <v>52.366686403215191</v>
      </c>
      <c r="T26" s="50">
        <f t="shared" si="7"/>
        <v>99.999836227073885</v>
      </c>
      <c r="U26" s="50">
        <f t="shared" si="25"/>
        <v>100</v>
      </c>
      <c r="V26" s="50"/>
      <c r="W26" s="50">
        <f t="shared" si="8"/>
        <v>99.999776382141363</v>
      </c>
    </row>
    <row r="27" spans="1:23" s="1" customFormat="1" ht="72.75" customHeight="1" x14ac:dyDescent="0.3">
      <c r="A27" s="125" t="s">
        <v>196</v>
      </c>
      <c r="B27" s="127" t="s">
        <v>217</v>
      </c>
      <c r="C27" s="19" t="s">
        <v>3</v>
      </c>
      <c r="D27" s="45">
        <f t="shared" ref="D27:D35" si="27">SUM(E27:G27)</f>
        <v>7566800</v>
      </c>
      <c r="E27" s="45">
        <v>7566800</v>
      </c>
      <c r="F27" s="45">
        <v>0</v>
      </c>
      <c r="G27" s="45">
        <v>0</v>
      </c>
      <c r="H27" s="45">
        <f t="shared" ref="H27:H35" si="28">SUM(I27:K27)</f>
        <v>7566800</v>
      </c>
      <c r="I27" s="45">
        <v>7566800</v>
      </c>
      <c r="J27" s="45">
        <v>0</v>
      </c>
      <c r="K27" s="45">
        <v>0</v>
      </c>
      <c r="L27" s="50">
        <f>SUM(M27:O27)</f>
        <v>7522173.6299999999</v>
      </c>
      <c r="M27" s="50">
        <v>7522173.6299999999</v>
      </c>
      <c r="N27" s="50">
        <v>0</v>
      </c>
      <c r="O27" s="50">
        <v>0</v>
      </c>
      <c r="P27" s="20">
        <f t="shared" si="21"/>
        <v>99.410234577364278</v>
      </c>
      <c r="Q27" s="20">
        <f t="shared" si="22"/>
        <v>99.410234577364278</v>
      </c>
      <c r="R27" s="20"/>
      <c r="S27" s="20"/>
      <c r="T27" s="50">
        <f t="shared" si="7"/>
        <v>99.410234577364278</v>
      </c>
      <c r="U27" s="50">
        <f t="shared" si="25"/>
        <v>99.410234577364278</v>
      </c>
      <c r="V27" s="50"/>
      <c r="W27" s="50"/>
    </row>
    <row r="28" spans="1:23" s="1" customFormat="1" ht="41.25" customHeight="1" x14ac:dyDescent="0.3">
      <c r="A28" s="125" t="s">
        <v>345</v>
      </c>
      <c r="B28" s="127" t="s">
        <v>206</v>
      </c>
      <c r="C28" s="19" t="s">
        <v>3</v>
      </c>
      <c r="D28" s="45">
        <f t="shared" si="27"/>
        <v>0</v>
      </c>
      <c r="E28" s="45">
        <v>0</v>
      </c>
      <c r="F28" s="45">
        <v>0</v>
      </c>
      <c r="G28" s="45">
        <v>0</v>
      </c>
      <c r="H28" s="45">
        <f t="shared" si="28"/>
        <v>221000</v>
      </c>
      <c r="I28" s="45">
        <v>221000</v>
      </c>
      <c r="J28" s="45">
        <v>0</v>
      </c>
      <c r="K28" s="45">
        <v>0</v>
      </c>
      <c r="L28" s="50">
        <f>M28+O28+N28</f>
        <v>0</v>
      </c>
      <c r="M28" s="50">
        <v>0</v>
      </c>
      <c r="N28" s="50">
        <v>0</v>
      </c>
      <c r="O28" s="50">
        <v>0</v>
      </c>
      <c r="P28" s="20">
        <f t="shared" si="21"/>
        <v>0</v>
      </c>
      <c r="Q28" s="20">
        <f t="shared" si="22"/>
        <v>0</v>
      </c>
      <c r="R28" s="20"/>
      <c r="S28" s="20"/>
      <c r="T28" s="50"/>
      <c r="U28" s="50"/>
      <c r="V28" s="50"/>
      <c r="W28" s="50"/>
    </row>
    <row r="29" spans="1:23" s="1" customFormat="1" ht="56.25" x14ac:dyDescent="0.3">
      <c r="A29" s="125" t="s">
        <v>200</v>
      </c>
      <c r="B29" s="127" t="s">
        <v>404</v>
      </c>
      <c r="C29" s="19" t="s">
        <v>3</v>
      </c>
      <c r="D29" s="45">
        <f t="shared" si="27"/>
        <v>102305008</v>
      </c>
      <c r="E29" s="45">
        <v>0</v>
      </c>
      <c r="F29" s="45">
        <v>0</v>
      </c>
      <c r="G29" s="45">
        <v>102305008</v>
      </c>
      <c r="H29" s="45">
        <f t="shared" si="28"/>
        <v>127228182</v>
      </c>
      <c r="I29" s="45">
        <v>0</v>
      </c>
      <c r="J29" s="45">
        <v>0</v>
      </c>
      <c r="K29" s="45">
        <v>127228182</v>
      </c>
      <c r="L29" s="50">
        <f>M29+O29+N29</f>
        <v>83904439.049999997</v>
      </c>
      <c r="M29" s="50">
        <v>0</v>
      </c>
      <c r="N29" s="50">
        <v>0</v>
      </c>
      <c r="O29" s="50">
        <v>83904439.049999997</v>
      </c>
      <c r="P29" s="20">
        <f t="shared" si="21"/>
        <v>65.947998101552685</v>
      </c>
      <c r="Q29" s="20"/>
      <c r="R29" s="20"/>
      <c r="S29" s="20">
        <f t="shared" si="24"/>
        <v>65.947998101552685</v>
      </c>
      <c r="T29" s="50">
        <f t="shared" si="7"/>
        <v>82.014009568329243</v>
      </c>
      <c r="U29" s="50"/>
      <c r="V29" s="50"/>
      <c r="W29" s="50">
        <f t="shared" si="8"/>
        <v>82.014009568329243</v>
      </c>
    </row>
    <row r="30" spans="1:23" s="1" customFormat="1" x14ac:dyDescent="0.3">
      <c r="A30" s="125" t="s">
        <v>394</v>
      </c>
      <c r="B30" s="127" t="s">
        <v>403</v>
      </c>
      <c r="C30" s="19" t="s">
        <v>3</v>
      </c>
      <c r="D30" s="45">
        <f t="shared" si="27"/>
        <v>28799973</v>
      </c>
      <c r="E30" s="45">
        <v>0</v>
      </c>
      <c r="F30" s="45">
        <v>0</v>
      </c>
      <c r="G30" s="45">
        <v>28799973</v>
      </c>
      <c r="H30" s="45">
        <f t="shared" si="28"/>
        <v>45030473</v>
      </c>
      <c r="I30" s="45">
        <v>0</v>
      </c>
      <c r="J30" s="45">
        <v>0</v>
      </c>
      <c r="K30" s="45">
        <v>45030473</v>
      </c>
      <c r="L30" s="50">
        <f t="shared" ref="L30:L35" si="29">M30+O30+N30</f>
        <v>24815259.649999999</v>
      </c>
      <c r="M30" s="50">
        <v>0</v>
      </c>
      <c r="N30" s="50">
        <v>0</v>
      </c>
      <c r="O30" s="50">
        <v>24815259.649999999</v>
      </c>
      <c r="P30" s="20">
        <f t="shared" si="21"/>
        <v>55.107703732092702</v>
      </c>
      <c r="Q30" s="20"/>
      <c r="R30" s="20"/>
      <c r="S30" s="20">
        <f t="shared" si="24"/>
        <v>55.107703732092702</v>
      </c>
      <c r="T30" s="50">
        <f t="shared" si="7"/>
        <v>86.164176785860178</v>
      </c>
      <c r="U30" s="50"/>
      <c r="V30" s="50"/>
      <c r="W30" s="50">
        <f t="shared" si="8"/>
        <v>86.164176785860178</v>
      </c>
    </row>
    <row r="31" spans="1:23" s="1" customFormat="1" ht="56.25" x14ac:dyDescent="0.3">
      <c r="A31" s="125" t="s">
        <v>201</v>
      </c>
      <c r="B31" s="127" t="s">
        <v>316</v>
      </c>
      <c r="C31" s="19" t="s">
        <v>3</v>
      </c>
      <c r="D31" s="45">
        <f t="shared" si="27"/>
        <v>0</v>
      </c>
      <c r="E31" s="45">
        <v>0</v>
      </c>
      <c r="F31" s="45">
        <v>0</v>
      </c>
      <c r="G31" s="45">
        <v>0</v>
      </c>
      <c r="H31" s="45">
        <f t="shared" si="28"/>
        <v>1622326</v>
      </c>
      <c r="I31" s="45">
        <v>1622326</v>
      </c>
      <c r="J31" s="45">
        <v>0</v>
      </c>
      <c r="K31" s="45">
        <v>0</v>
      </c>
      <c r="L31" s="50">
        <f t="shared" si="29"/>
        <v>0</v>
      </c>
      <c r="M31" s="50">
        <v>0</v>
      </c>
      <c r="N31" s="50">
        <v>0</v>
      </c>
      <c r="O31" s="50">
        <v>0</v>
      </c>
      <c r="P31" s="20">
        <f t="shared" si="21"/>
        <v>0</v>
      </c>
      <c r="Q31" s="20">
        <f t="shared" si="22"/>
        <v>0</v>
      </c>
      <c r="R31" s="20"/>
      <c r="S31" s="20"/>
      <c r="T31" s="50"/>
      <c r="U31" s="50"/>
      <c r="V31" s="50"/>
      <c r="W31" s="50"/>
    </row>
    <row r="32" spans="1:23" s="1" customFormat="1" ht="60.75" customHeight="1" x14ac:dyDescent="0.3">
      <c r="A32" s="125" t="s">
        <v>202</v>
      </c>
      <c r="B32" s="127" t="s">
        <v>405</v>
      </c>
      <c r="C32" s="19" t="s">
        <v>3</v>
      </c>
      <c r="D32" s="45">
        <f t="shared" si="27"/>
        <v>38451075</v>
      </c>
      <c r="E32" s="45">
        <v>0</v>
      </c>
      <c r="F32" s="45">
        <v>0</v>
      </c>
      <c r="G32" s="45">
        <v>38451075</v>
      </c>
      <c r="H32" s="45">
        <f t="shared" si="28"/>
        <v>71682865.200000003</v>
      </c>
      <c r="I32" s="45">
        <v>0</v>
      </c>
      <c r="J32" s="45">
        <v>0</v>
      </c>
      <c r="K32" s="45">
        <v>71682865.200000003</v>
      </c>
      <c r="L32" s="50">
        <f t="shared" si="29"/>
        <v>9939378.8800000008</v>
      </c>
      <c r="M32" s="50">
        <v>0</v>
      </c>
      <c r="N32" s="50">
        <v>0</v>
      </c>
      <c r="O32" s="50">
        <v>9939378.8800000008</v>
      </c>
      <c r="P32" s="20">
        <f t="shared" si="21"/>
        <v>13.865766738352974</v>
      </c>
      <c r="Q32" s="20" t="e">
        <f t="shared" si="22"/>
        <v>#DIV/0!</v>
      </c>
      <c r="R32" s="20"/>
      <c r="S32" s="20">
        <f t="shared" si="24"/>
        <v>13.865766738352974</v>
      </c>
      <c r="T32" s="50">
        <f t="shared" si="7"/>
        <v>25.849417422009658</v>
      </c>
      <c r="U32" s="50"/>
      <c r="V32" s="50"/>
      <c r="W32" s="50">
        <f t="shared" si="8"/>
        <v>25.849417422009658</v>
      </c>
    </row>
    <row r="33" spans="1:23" s="1" customFormat="1" ht="20.25" customHeight="1" x14ac:dyDescent="0.3">
      <c r="A33" s="125"/>
      <c r="B33" s="127" t="s">
        <v>414</v>
      </c>
      <c r="C33" s="19" t="s">
        <v>3</v>
      </c>
      <c r="D33" s="45">
        <f t="shared" si="27"/>
        <v>4017862</v>
      </c>
      <c r="E33" s="45">
        <v>1906013.2</v>
      </c>
      <c r="F33" s="45">
        <v>0</v>
      </c>
      <c r="G33" s="45">
        <v>2111848.7999999998</v>
      </c>
      <c r="H33" s="45">
        <f t="shared" si="28"/>
        <v>4017862</v>
      </c>
      <c r="I33" s="45">
        <v>1906013.2</v>
      </c>
      <c r="J33" s="45">
        <v>0</v>
      </c>
      <c r="K33" s="45">
        <v>2111848.7999999998</v>
      </c>
      <c r="L33" s="50">
        <f t="shared" si="29"/>
        <v>0</v>
      </c>
      <c r="M33" s="50">
        <v>0</v>
      </c>
      <c r="N33" s="50">
        <v>0</v>
      </c>
      <c r="O33" s="50">
        <v>0</v>
      </c>
      <c r="P33" s="20">
        <f t="shared" si="21"/>
        <v>0</v>
      </c>
      <c r="Q33" s="20">
        <f t="shared" si="22"/>
        <v>0</v>
      </c>
      <c r="R33" s="20"/>
      <c r="S33" s="20">
        <f t="shared" si="24"/>
        <v>0</v>
      </c>
      <c r="T33" s="50">
        <f t="shared" si="7"/>
        <v>0</v>
      </c>
      <c r="U33" s="50">
        <f t="shared" si="25"/>
        <v>0</v>
      </c>
      <c r="V33" s="50"/>
      <c r="W33" s="50">
        <f t="shared" si="8"/>
        <v>0</v>
      </c>
    </row>
    <row r="34" spans="1:23" s="1" customFormat="1" ht="37.5" x14ac:dyDescent="0.3">
      <c r="A34" s="125" t="s">
        <v>203</v>
      </c>
      <c r="B34" s="127" t="s">
        <v>387</v>
      </c>
      <c r="C34" s="19" t="s">
        <v>3</v>
      </c>
      <c r="D34" s="45">
        <f t="shared" si="27"/>
        <v>84132395.819999993</v>
      </c>
      <c r="E34" s="45">
        <v>58482412.82</v>
      </c>
      <c r="F34" s="45">
        <v>13030100</v>
      </c>
      <c r="G34" s="45">
        <v>12619883</v>
      </c>
      <c r="H34" s="45">
        <f t="shared" si="28"/>
        <v>84132395.819999993</v>
      </c>
      <c r="I34" s="45">
        <v>58482412.82</v>
      </c>
      <c r="J34" s="45">
        <v>13030100</v>
      </c>
      <c r="K34" s="45">
        <v>12619883</v>
      </c>
      <c r="L34" s="50">
        <f t="shared" si="29"/>
        <v>38697586.75</v>
      </c>
      <c r="M34" s="50">
        <v>19750434.77</v>
      </c>
      <c r="N34" s="50">
        <v>12627327.16</v>
      </c>
      <c r="O34" s="50">
        <v>6319824.8200000003</v>
      </c>
      <c r="P34" s="20">
        <f t="shared" si="21"/>
        <v>45.996059392856125</v>
      </c>
      <c r="Q34" s="20">
        <f t="shared" si="22"/>
        <v>33.771579894948658</v>
      </c>
      <c r="R34" s="20">
        <f t="shared" si="23"/>
        <v>96.908904459674133</v>
      </c>
      <c r="S34" s="20">
        <f t="shared" si="24"/>
        <v>50.078315464572853</v>
      </c>
      <c r="T34" s="50">
        <f t="shared" si="7"/>
        <v>45.996059392856125</v>
      </c>
      <c r="U34" s="50">
        <f t="shared" si="25"/>
        <v>33.771579894948658</v>
      </c>
      <c r="V34" s="50">
        <f t="shared" si="26"/>
        <v>96.908904459674133</v>
      </c>
      <c r="W34" s="50">
        <f t="shared" si="8"/>
        <v>50.078315464572853</v>
      </c>
    </row>
    <row r="35" spans="1:23" s="1" customFormat="1" ht="21.75" customHeight="1" x14ac:dyDescent="0.3">
      <c r="A35" s="125" t="s">
        <v>395</v>
      </c>
      <c r="B35" s="127" t="s">
        <v>406</v>
      </c>
      <c r="C35" s="19" t="s">
        <v>3</v>
      </c>
      <c r="D35" s="45">
        <f t="shared" si="27"/>
        <v>0</v>
      </c>
      <c r="E35" s="45">
        <v>0</v>
      </c>
      <c r="F35" s="45">
        <v>0</v>
      </c>
      <c r="G35" s="45">
        <v>0</v>
      </c>
      <c r="H35" s="45">
        <f t="shared" si="28"/>
        <v>123749672</v>
      </c>
      <c r="I35" s="45">
        <v>61874836</v>
      </c>
      <c r="J35" s="45">
        <v>0</v>
      </c>
      <c r="K35" s="45">
        <v>61874836</v>
      </c>
      <c r="L35" s="50">
        <f t="shared" si="29"/>
        <v>0</v>
      </c>
      <c r="M35" s="50">
        <v>0</v>
      </c>
      <c r="N35" s="50">
        <v>0</v>
      </c>
      <c r="O35" s="50">
        <v>0</v>
      </c>
      <c r="P35" s="20">
        <f t="shared" si="21"/>
        <v>0</v>
      </c>
      <c r="Q35" s="20">
        <f t="shared" si="22"/>
        <v>0</v>
      </c>
      <c r="R35" s="20"/>
      <c r="S35" s="20">
        <f t="shared" si="24"/>
        <v>0</v>
      </c>
      <c r="T35" s="50"/>
      <c r="U35" s="50"/>
      <c r="V35" s="50"/>
      <c r="W35" s="50"/>
    </row>
    <row r="36" spans="1:23" s="1" customFormat="1" ht="37.5" x14ac:dyDescent="0.3">
      <c r="A36" s="51" t="s">
        <v>16</v>
      </c>
      <c r="B36" s="68" t="s">
        <v>45</v>
      </c>
      <c r="C36" s="126"/>
      <c r="D36" s="57">
        <f t="shared" ref="D36:G36" si="30">SUM(D37:D39)</f>
        <v>213130156</v>
      </c>
      <c r="E36" s="57">
        <f t="shared" si="30"/>
        <v>0</v>
      </c>
      <c r="F36" s="57">
        <f t="shared" si="30"/>
        <v>0</v>
      </c>
      <c r="G36" s="57">
        <f t="shared" si="30"/>
        <v>213130156</v>
      </c>
      <c r="H36" s="57">
        <f>SUM(H37:H39)</f>
        <v>295648380</v>
      </c>
      <c r="I36" s="57">
        <f t="shared" ref="I36:K36" si="31">SUM(I37:I39)</f>
        <v>0</v>
      </c>
      <c r="J36" s="57">
        <f t="shared" si="31"/>
        <v>0</v>
      </c>
      <c r="K36" s="57">
        <f t="shared" si="31"/>
        <v>295648380</v>
      </c>
      <c r="L36" s="57">
        <f t="shared" ref="L36:O36" si="32">SUM(L37:L39)</f>
        <v>197542115.51000002</v>
      </c>
      <c r="M36" s="57">
        <f t="shared" si="32"/>
        <v>0</v>
      </c>
      <c r="N36" s="57">
        <f t="shared" si="32"/>
        <v>0</v>
      </c>
      <c r="O36" s="57">
        <f t="shared" si="32"/>
        <v>197542115.51000002</v>
      </c>
      <c r="P36" s="20">
        <f t="shared" si="21"/>
        <v>66.816572953993543</v>
      </c>
      <c r="Q36" s="20"/>
      <c r="R36" s="20"/>
      <c r="S36" s="20">
        <f t="shared" si="24"/>
        <v>66.816572953993543</v>
      </c>
      <c r="T36" s="50">
        <f t="shared" si="7"/>
        <v>92.686140346089758</v>
      </c>
      <c r="U36" s="50"/>
      <c r="V36" s="50"/>
      <c r="W36" s="50">
        <f t="shared" si="8"/>
        <v>92.686140346089758</v>
      </c>
    </row>
    <row r="37" spans="1:23" s="1" customFormat="1" ht="37.5" x14ac:dyDescent="0.3">
      <c r="A37" s="125" t="s">
        <v>46</v>
      </c>
      <c r="B37" s="127" t="s">
        <v>48</v>
      </c>
      <c r="C37" s="19" t="s">
        <v>3</v>
      </c>
      <c r="D37" s="45">
        <f>SUM(E37:G37)</f>
        <v>159309792</v>
      </c>
      <c r="E37" s="45">
        <v>0</v>
      </c>
      <c r="F37" s="45">
        <v>0</v>
      </c>
      <c r="G37" s="45">
        <v>159309792</v>
      </c>
      <c r="H37" s="45">
        <f>SUM(I37:K37)</f>
        <v>219522803</v>
      </c>
      <c r="I37" s="45">
        <v>0</v>
      </c>
      <c r="J37" s="45">
        <v>0</v>
      </c>
      <c r="K37" s="45">
        <v>219522803</v>
      </c>
      <c r="L37" s="50">
        <f>M37+O37</f>
        <v>148834487.52000001</v>
      </c>
      <c r="M37" s="50">
        <v>0</v>
      </c>
      <c r="N37" s="50">
        <v>0</v>
      </c>
      <c r="O37" s="50">
        <v>148834487.52000001</v>
      </c>
      <c r="P37" s="20">
        <f t="shared" si="21"/>
        <v>67.799101271497534</v>
      </c>
      <c r="Q37" s="20"/>
      <c r="R37" s="20"/>
      <c r="S37" s="20">
        <f t="shared" si="24"/>
        <v>67.799101271497534</v>
      </c>
      <c r="T37" s="50">
        <f t="shared" si="7"/>
        <v>93.424569608376615</v>
      </c>
      <c r="U37" s="50"/>
      <c r="V37" s="50"/>
      <c r="W37" s="50">
        <f t="shared" si="8"/>
        <v>93.424569608376615</v>
      </c>
    </row>
    <row r="38" spans="1:23" s="1" customFormat="1" ht="39" customHeight="1" x14ac:dyDescent="0.3">
      <c r="A38" s="125" t="s">
        <v>47</v>
      </c>
      <c r="B38" s="127" t="s">
        <v>56</v>
      </c>
      <c r="C38" s="19" t="s">
        <v>3</v>
      </c>
      <c r="D38" s="45">
        <f t="shared" ref="D38:D39" si="33">SUM(E38:G38)</f>
        <v>48257031</v>
      </c>
      <c r="E38" s="45">
        <v>0</v>
      </c>
      <c r="F38" s="45">
        <v>0</v>
      </c>
      <c r="G38" s="45">
        <v>48257031</v>
      </c>
      <c r="H38" s="45">
        <f t="shared" ref="H38:H39" si="34">SUM(I38:K38)</f>
        <v>61522900</v>
      </c>
      <c r="I38" s="45">
        <v>0</v>
      </c>
      <c r="J38" s="45">
        <v>0</v>
      </c>
      <c r="K38" s="45">
        <v>61522900</v>
      </c>
      <c r="L38" s="50">
        <f>M38+O38</f>
        <v>46627627.990000002</v>
      </c>
      <c r="M38" s="50">
        <v>0</v>
      </c>
      <c r="N38" s="50">
        <v>0</v>
      </c>
      <c r="O38" s="50">
        <v>46627627.990000002</v>
      </c>
      <c r="P38" s="20">
        <f t="shared" si="21"/>
        <v>75.789060642459958</v>
      </c>
      <c r="Q38" s="20"/>
      <c r="R38" s="20"/>
      <c r="S38" s="20">
        <f t="shared" si="24"/>
        <v>75.789060642459958</v>
      </c>
      <c r="T38" s="50">
        <f t="shared" si="7"/>
        <v>96.623490968601033</v>
      </c>
      <c r="U38" s="50"/>
      <c r="V38" s="50"/>
      <c r="W38" s="50">
        <f t="shared" si="8"/>
        <v>96.623490968601033</v>
      </c>
    </row>
    <row r="39" spans="1:23" s="1" customFormat="1" ht="38.25" customHeight="1" x14ac:dyDescent="0.3">
      <c r="A39" s="125" t="s">
        <v>173</v>
      </c>
      <c r="B39" s="127" t="s">
        <v>147</v>
      </c>
      <c r="C39" s="19" t="s">
        <v>3</v>
      </c>
      <c r="D39" s="45">
        <f t="shared" si="33"/>
        <v>5563333</v>
      </c>
      <c r="E39" s="45">
        <v>0</v>
      </c>
      <c r="F39" s="45">
        <v>0</v>
      </c>
      <c r="G39" s="45">
        <v>5563333</v>
      </c>
      <c r="H39" s="45">
        <f t="shared" si="34"/>
        <v>14602677</v>
      </c>
      <c r="I39" s="45">
        <v>0</v>
      </c>
      <c r="J39" s="45">
        <v>0</v>
      </c>
      <c r="K39" s="45">
        <v>14602677</v>
      </c>
      <c r="L39" s="50">
        <f>M39+O39</f>
        <v>2080000</v>
      </c>
      <c r="M39" s="50">
        <v>0</v>
      </c>
      <c r="N39" s="50">
        <v>0</v>
      </c>
      <c r="O39" s="50">
        <v>2080000</v>
      </c>
      <c r="P39" s="20">
        <f t="shared" si="21"/>
        <v>14.24396362393005</v>
      </c>
      <c r="Q39" s="20"/>
      <c r="R39" s="20"/>
      <c r="S39" s="20">
        <f t="shared" si="24"/>
        <v>14.24396362393005</v>
      </c>
      <c r="T39" s="50">
        <f t="shared" si="7"/>
        <v>37.387659519931667</v>
      </c>
      <c r="U39" s="50"/>
      <c r="V39" s="50"/>
      <c r="W39" s="50">
        <f t="shared" si="8"/>
        <v>37.387659519931667</v>
      </c>
    </row>
    <row r="40" spans="1:23" s="1" customFormat="1" ht="131.25" x14ac:dyDescent="0.3">
      <c r="A40" s="51" t="s">
        <v>207</v>
      </c>
      <c r="B40" s="68" t="s">
        <v>223</v>
      </c>
      <c r="C40" s="53"/>
      <c r="D40" s="53">
        <f t="shared" ref="D40:O40" si="35">SUM(D41:D41)</f>
        <v>44715196.719999999</v>
      </c>
      <c r="E40" s="53">
        <f t="shared" si="35"/>
        <v>32961600</v>
      </c>
      <c r="F40" s="53">
        <f t="shared" si="35"/>
        <v>0</v>
      </c>
      <c r="G40" s="53">
        <f t="shared" si="35"/>
        <v>11753596.720000001</v>
      </c>
      <c r="H40" s="53">
        <f t="shared" si="35"/>
        <v>83622529</v>
      </c>
      <c r="I40" s="53">
        <f t="shared" si="35"/>
        <v>62961600</v>
      </c>
      <c r="J40" s="53">
        <f t="shared" si="35"/>
        <v>0</v>
      </c>
      <c r="K40" s="53">
        <f t="shared" si="35"/>
        <v>20660929</v>
      </c>
      <c r="L40" s="53">
        <f t="shared" si="35"/>
        <v>311379.52</v>
      </c>
      <c r="M40" s="53">
        <f t="shared" si="35"/>
        <v>0</v>
      </c>
      <c r="N40" s="53">
        <f t="shared" si="35"/>
        <v>0</v>
      </c>
      <c r="O40" s="53">
        <f t="shared" si="35"/>
        <v>311379.52</v>
      </c>
      <c r="P40" s="20">
        <f t="shared" si="21"/>
        <v>0.37236319413396363</v>
      </c>
      <c r="Q40" s="20">
        <f t="shared" si="22"/>
        <v>0</v>
      </c>
      <c r="R40" s="20"/>
      <c r="S40" s="20">
        <f t="shared" si="24"/>
        <v>1.5070935096868103</v>
      </c>
      <c r="T40" s="50">
        <f t="shared" si="7"/>
        <v>0.69636173569762616</v>
      </c>
      <c r="U40" s="50">
        <f t="shared" si="25"/>
        <v>0</v>
      </c>
      <c r="V40" s="50"/>
      <c r="W40" s="50">
        <f t="shared" si="8"/>
        <v>2.6492275293923817</v>
      </c>
    </row>
    <row r="41" spans="1:23" s="1" customFormat="1" ht="39" customHeight="1" x14ac:dyDescent="0.3">
      <c r="A41" s="110" t="s">
        <v>209</v>
      </c>
      <c r="B41" s="121" t="s">
        <v>407</v>
      </c>
      <c r="C41" s="19" t="s">
        <v>3</v>
      </c>
      <c r="D41" s="45">
        <f>SUM(E41:G41)</f>
        <v>44715196.719999999</v>
      </c>
      <c r="E41" s="45">
        <v>32961600</v>
      </c>
      <c r="F41" s="45">
        <v>0</v>
      </c>
      <c r="G41" s="45">
        <v>11753596.720000001</v>
      </c>
      <c r="H41" s="45">
        <f>SUM(I41:K41)</f>
        <v>83622529</v>
      </c>
      <c r="I41" s="45">
        <v>62961600</v>
      </c>
      <c r="J41" s="45">
        <v>0</v>
      </c>
      <c r="K41" s="45">
        <v>20660929</v>
      </c>
      <c r="L41" s="50">
        <f>SUM(M41:O41)</f>
        <v>311379.52</v>
      </c>
      <c r="M41" s="50">
        <v>0</v>
      </c>
      <c r="N41" s="50">
        <v>0</v>
      </c>
      <c r="O41" s="50">
        <v>311379.52</v>
      </c>
      <c r="P41" s="20">
        <f t="shared" si="21"/>
        <v>0.37236319413396363</v>
      </c>
      <c r="Q41" s="20">
        <f t="shared" si="22"/>
        <v>0</v>
      </c>
      <c r="R41" s="20"/>
      <c r="S41" s="20">
        <f t="shared" si="24"/>
        <v>1.5070935096868103</v>
      </c>
      <c r="T41" s="50">
        <f t="shared" si="7"/>
        <v>0.69636173569762616</v>
      </c>
      <c r="U41" s="50">
        <f t="shared" si="25"/>
        <v>0</v>
      </c>
      <c r="V41" s="50"/>
      <c r="W41" s="50">
        <f t="shared" si="8"/>
        <v>2.6492275293923817</v>
      </c>
    </row>
    <row r="42" spans="1:23" s="1" customFormat="1" ht="26.25" customHeight="1" x14ac:dyDescent="0.3">
      <c r="A42" s="51" t="s">
        <v>32</v>
      </c>
      <c r="B42" s="128" t="s">
        <v>224</v>
      </c>
      <c r="C42" s="128"/>
      <c r="D42" s="52">
        <f t="shared" ref="D42:O42" si="36">D43+D45+D49</f>
        <v>399793187</v>
      </c>
      <c r="E42" s="52">
        <f t="shared" si="36"/>
        <v>0</v>
      </c>
      <c r="F42" s="52">
        <f t="shared" si="36"/>
        <v>0</v>
      </c>
      <c r="G42" s="52">
        <f t="shared" si="36"/>
        <v>399793187</v>
      </c>
      <c r="H42" s="52">
        <f t="shared" si="36"/>
        <v>625611070</v>
      </c>
      <c r="I42" s="52">
        <f t="shared" si="36"/>
        <v>4200000</v>
      </c>
      <c r="J42" s="52">
        <f t="shared" si="36"/>
        <v>0</v>
      </c>
      <c r="K42" s="52">
        <f t="shared" si="36"/>
        <v>621411070</v>
      </c>
      <c r="L42" s="52">
        <f t="shared" si="36"/>
        <v>384147489.64000005</v>
      </c>
      <c r="M42" s="52">
        <f t="shared" si="36"/>
        <v>0</v>
      </c>
      <c r="N42" s="52">
        <f t="shared" si="36"/>
        <v>0</v>
      </c>
      <c r="O42" s="52">
        <f t="shared" si="36"/>
        <v>384147489.64000005</v>
      </c>
      <c r="P42" s="20">
        <f t="shared" si="21"/>
        <v>61.403563341678094</v>
      </c>
      <c r="Q42" s="20">
        <f t="shared" si="22"/>
        <v>0</v>
      </c>
      <c r="R42" s="20"/>
      <c r="S42" s="20">
        <f t="shared" si="24"/>
        <v>61.818578423458092</v>
      </c>
      <c r="T42" s="50">
        <f t="shared" si="7"/>
        <v>96.086552280341891</v>
      </c>
      <c r="U42" s="50"/>
      <c r="V42" s="50"/>
      <c r="W42" s="50">
        <f t="shared" si="8"/>
        <v>96.086552280341891</v>
      </c>
    </row>
    <row r="43" spans="1:23" s="54" customFormat="1" ht="26.25" customHeight="1" x14ac:dyDescent="0.3">
      <c r="A43" s="51" t="s">
        <v>17</v>
      </c>
      <c r="B43" s="68" t="s">
        <v>49</v>
      </c>
      <c r="C43" s="126"/>
      <c r="D43" s="57">
        <f t="shared" ref="D43:G43" si="37">D44</f>
        <v>202336197</v>
      </c>
      <c r="E43" s="57">
        <f t="shared" si="37"/>
        <v>0</v>
      </c>
      <c r="F43" s="57">
        <f t="shared" si="37"/>
        <v>0</v>
      </c>
      <c r="G43" s="57">
        <f t="shared" si="37"/>
        <v>202336197</v>
      </c>
      <c r="H43" s="57">
        <f t="shared" ref="H43:K43" si="38">H44</f>
        <v>297978373</v>
      </c>
      <c r="I43" s="57">
        <f t="shared" si="38"/>
        <v>0</v>
      </c>
      <c r="J43" s="57">
        <f t="shared" si="38"/>
        <v>0</v>
      </c>
      <c r="K43" s="57">
        <f t="shared" si="38"/>
        <v>297978373</v>
      </c>
      <c r="L43" s="57">
        <f t="shared" ref="L43:O43" si="39">L44</f>
        <v>197056165.77000001</v>
      </c>
      <c r="M43" s="57">
        <f t="shared" si="39"/>
        <v>0</v>
      </c>
      <c r="N43" s="57">
        <f t="shared" si="39"/>
        <v>0</v>
      </c>
      <c r="O43" s="57">
        <f t="shared" si="39"/>
        <v>197056165.77000001</v>
      </c>
      <c r="P43" s="20">
        <f t="shared" si="21"/>
        <v>66.131029505956789</v>
      </c>
      <c r="Q43" s="20"/>
      <c r="R43" s="20"/>
      <c r="S43" s="20">
        <f t="shared" si="24"/>
        <v>66.131029505956789</v>
      </c>
      <c r="T43" s="50">
        <f t="shared" si="7"/>
        <v>97.390466308902717</v>
      </c>
      <c r="U43" s="50"/>
      <c r="V43" s="50"/>
      <c r="W43" s="50">
        <f t="shared" si="8"/>
        <v>97.390466308902717</v>
      </c>
    </row>
    <row r="44" spans="1:23" s="1" customFormat="1" ht="37.5" customHeight="1" x14ac:dyDescent="0.3">
      <c r="A44" s="125" t="s">
        <v>33</v>
      </c>
      <c r="B44" s="127" t="s">
        <v>225</v>
      </c>
      <c r="C44" s="19" t="s">
        <v>3</v>
      </c>
      <c r="D44" s="45">
        <f>SUM(E44:G44)</f>
        <v>202336197</v>
      </c>
      <c r="E44" s="45">
        <v>0</v>
      </c>
      <c r="F44" s="45">
        <v>0</v>
      </c>
      <c r="G44" s="45">
        <v>202336197</v>
      </c>
      <c r="H44" s="45">
        <f>SUM(I44:K44)</f>
        <v>297978373</v>
      </c>
      <c r="I44" s="45">
        <v>0</v>
      </c>
      <c r="J44" s="45">
        <v>0</v>
      </c>
      <c r="K44" s="45">
        <v>297978373</v>
      </c>
      <c r="L44" s="50">
        <f>SUM(M44:O44)</f>
        <v>197056165.77000001</v>
      </c>
      <c r="M44" s="50">
        <v>0</v>
      </c>
      <c r="N44" s="50">
        <v>0</v>
      </c>
      <c r="O44" s="50">
        <v>197056165.77000001</v>
      </c>
      <c r="P44" s="20">
        <f t="shared" si="21"/>
        <v>66.131029505956789</v>
      </c>
      <c r="Q44" s="20"/>
      <c r="R44" s="20"/>
      <c r="S44" s="20">
        <f t="shared" si="24"/>
        <v>66.131029505956789</v>
      </c>
      <c r="T44" s="50">
        <f t="shared" si="7"/>
        <v>97.390466308902717</v>
      </c>
      <c r="U44" s="50"/>
      <c r="V44" s="50"/>
      <c r="W44" s="50">
        <f t="shared" si="8"/>
        <v>97.390466308902717</v>
      </c>
    </row>
    <row r="45" spans="1:23" s="54" customFormat="1" ht="26.25" customHeight="1" x14ac:dyDescent="0.3">
      <c r="A45" s="51" t="s">
        <v>18</v>
      </c>
      <c r="B45" s="68" t="s">
        <v>50</v>
      </c>
      <c r="C45" s="126"/>
      <c r="D45" s="57">
        <f t="shared" ref="D45:O45" si="40">SUM(D46:D48)</f>
        <v>188477388</v>
      </c>
      <c r="E45" s="57">
        <f t="shared" si="40"/>
        <v>0</v>
      </c>
      <c r="F45" s="57">
        <f t="shared" si="40"/>
        <v>0</v>
      </c>
      <c r="G45" s="57">
        <f t="shared" si="40"/>
        <v>188477388</v>
      </c>
      <c r="H45" s="57">
        <f t="shared" si="40"/>
        <v>309076489</v>
      </c>
      <c r="I45" s="57">
        <f t="shared" si="40"/>
        <v>0</v>
      </c>
      <c r="J45" s="57">
        <f t="shared" si="40"/>
        <v>0</v>
      </c>
      <c r="K45" s="57">
        <f t="shared" si="40"/>
        <v>309076489</v>
      </c>
      <c r="L45" s="57">
        <f t="shared" si="40"/>
        <v>182421499.38000003</v>
      </c>
      <c r="M45" s="57">
        <f t="shared" si="40"/>
        <v>0</v>
      </c>
      <c r="N45" s="57">
        <f t="shared" si="40"/>
        <v>0</v>
      </c>
      <c r="O45" s="57">
        <f t="shared" si="40"/>
        <v>182421499.38000003</v>
      </c>
      <c r="P45" s="20">
        <f t="shared" si="21"/>
        <v>59.02147393035775</v>
      </c>
      <c r="Q45" s="20"/>
      <c r="R45" s="20"/>
      <c r="S45" s="20">
        <f t="shared" si="24"/>
        <v>59.02147393035775</v>
      </c>
      <c r="T45" s="50">
        <f t="shared" si="7"/>
        <v>96.78694156139305</v>
      </c>
      <c r="U45" s="50"/>
      <c r="V45" s="50"/>
      <c r="W45" s="50">
        <f t="shared" si="8"/>
        <v>96.78694156139305</v>
      </c>
    </row>
    <row r="46" spans="1:23" s="1" customFormat="1" ht="31.5" customHeight="1" x14ac:dyDescent="0.3">
      <c r="A46" s="140" t="s">
        <v>176</v>
      </c>
      <c r="B46" s="138" t="s">
        <v>408</v>
      </c>
      <c r="C46" s="19" t="s">
        <v>3</v>
      </c>
      <c r="D46" s="50">
        <f>SUM(E46:G46)</f>
        <v>25085521</v>
      </c>
      <c r="E46" s="50">
        <v>0</v>
      </c>
      <c r="F46" s="50">
        <v>0</v>
      </c>
      <c r="G46" s="50">
        <v>25085521</v>
      </c>
      <c r="H46" s="50">
        <f>SUM(I46:K46)</f>
        <v>79589867</v>
      </c>
      <c r="I46" s="50">
        <v>0</v>
      </c>
      <c r="J46" s="50">
        <v>0</v>
      </c>
      <c r="K46" s="50">
        <v>79589867</v>
      </c>
      <c r="L46" s="50">
        <f>SUM(M46:O46)</f>
        <v>25085520.800000001</v>
      </c>
      <c r="M46" s="50">
        <v>0</v>
      </c>
      <c r="N46" s="50">
        <v>0</v>
      </c>
      <c r="O46" s="50">
        <v>25085520.800000001</v>
      </c>
      <c r="P46" s="20">
        <f t="shared" si="21"/>
        <v>31.518485638379069</v>
      </c>
      <c r="Q46" s="20"/>
      <c r="R46" s="20"/>
      <c r="S46" s="20">
        <f t="shared" si="24"/>
        <v>31.518485638379069</v>
      </c>
      <c r="T46" s="50">
        <f t="shared" si="7"/>
        <v>99.999999202727338</v>
      </c>
      <c r="U46" s="50"/>
      <c r="V46" s="50"/>
      <c r="W46" s="50">
        <f t="shared" si="8"/>
        <v>99.999999202727338</v>
      </c>
    </row>
    <row r="47" spans="1:23" s="1" customFormat="1" ht="30.75" customHeight="1" x14ac:dyDescent="0.3">
      <c r="A47" s="141"/>
      <c r="B47" s="139"/>
      <c r="C47" s="19" t="s">
        <v>169</v>
      </c>
      <c r="D47" s="50">
        <f>SUM(E47:G47)</f>
        <v>5730307</v>
      </c>
      <c r="E47" s="50">
        <v>0</v>
      </c>
      <c r="F47" s="50">
        <v>0</v>
      </c>
      <c r="G47" s="50">
        <v>5730307</v>
      </c>
      <c r="H47" s="50">
        <f t="shared" ref="H47:H48" si="41">SUM(I47:K47)</f>
        <v>5757935</v>
      </c>
      <c r="I47" s="50">
        <v>0</v>
      </c>
      <c r="J47" s="50">
        <v>0</v>
      </c>
      <c r="K47" s="50">
        <v>5757935</v>
      </c>
      <c r="L47" s="50">
        <f>SUM(M47:O47)</f>
        <v>0</v>
      </c>
      <c r="M47" s="50">
        <v>0</v>
      </c>
      <c r="N47" s="50">
        <v>0</v>
      </c>
      <c r="O47" s="50">
        <v>0</v>
      </c>
      <c r="P47" s="20">
        <f t="shared" si="21"/>
        <v>0</v>
      </c>
      <c r="Q47" s="20"/>
      <c r="R47" s="20"/>
      <c r="S47" s="20">
        <f t="shared" si="24"/>
        <v>0</v>
      </c>
      <c r="T47" s="50">
        <f t="shared" si="7"/>
        <v>0</v>
      </c>
      <c r="U47" s="50"/>
      <c r="V47" s="50"/>
      <c r="W47" s="50">
        <f t="shared" si="8"/>
        <v>0</v>
      </c>
    </row>
    <row r="48" spans="1:23" s="1" customFormat="1" ht="42.75" customHeight="1" x14ac:dyDescent="0.3">
      <c r="A48" s="125" t="s">
        <v>172</v>
      </c>
      <c r="B48" s="75" t="s">
        <v>379</v>
      </c>
      <c r="C48" s="19" t="s">
        <v>3</v>
      </c>
      <c r="D48" s="50">
        <f>SUM(E48:G48)</f>
        <v>157661560</v>
      </c>
      <c r="E48" s="50">
        <v>0</v>
      </c>
      <c r="F48" s="50">
        <v>0</v>
      </c>
      <c r="G48" s="50">
        <v>157661560</v>
      </c>
      <c r="H48" s="50">
        <f t="shared" si="41"/>
        <v>223728687</v>
      </c>
      <c r="I48" s="50">
        <v>0</v>
      </c>
      <c r="J48" s="50">
        <v>0</v>
      </c>
      <c r="K48" s="50">
        <v>223728687</v>
      </c>
      <c r="L48" s="50">
        <f>SUM(M48:O48)</f>
        <v>157335978.58000001</v>
      </c>
      <c r="M48" s="50">
        <v>0</v>
      </c>
      <c r="N48" s="50">
        <v>0</v>
      </c>
      <c r="O48" s="50">
        <v>157335978.58000001</v>
      </c>
      <c r="P48" s="20">
        <f t="shared" si="21"/>
        <v>70.324454449598591</v>
      </c>
      <c r="Q48" s="20"/>
      <c r="R48" s="20"/>
      <c r="S48" s="20">
        <f t="shared" si="24"/>
        <v>70.324454449598591</v>
      </c>
      <c r="T48" s="50">
        <f t="shared" si="7"/>
        <v>99.793493467906842</v>
      </c>
      <c r="U48" s="50"/>
      <c r="V48" s="50"/>
      <c r="W48" s="50">
        <f t="shared" si="8"/>
        <v>99.793493467906842</v>
      </c>
    </row>
    <row r="49" spans="1:23" s="54" customFormat="1" ht="37.5" x14ac:dyDescent="0.3">
      <c r="A49" s="51" t="s">
        <v>226</v>
      </c>
      <c r="B49" s="76" t="s">
        <v>194</v>
      </c>
      <c r="C49" s="126"/>
      <c r="D49" s="53">
        <f t="shared" ref="D49:O49" si="42">D50+D51</f>
        <v>8979602</v>
      </c>
      <c r="E49" s="53">
        <f t="shared" si="42"/>
        <v>0</v>
      </c>
      <c r="F49" s="53">
        <f t="shared" si="42"/>
        <v>0</v>
      </c>
      <c r="G49" s="53">
        <f t="shared" si="42"/>
        <v>8979602</v>
      </c>
      <c r="H49" s="53">
        <f t="shared" si="42"/>
        <v>18556208</v>
      </c>
      <c r="I49" s="53">
        <f t="shared" si="42"/>
        <v>4200000</v>
      </c>
      <c r="J49" s="53">
        <f t="shared" si="42"/>
        <v>0</v>
      </c>
      <c r="K49" s="53">
        <f t="shared" si="42"/>
        <v>14356208</v>
      </c>
      <c r="L49" s="53">
        <f t="shared" si="42"/>
        <v>4669824.49</v>
      </c>
      <c r="M49" s="53">
        <f t="shared" si="42"/>
        <v>0</v>
      </c>
      <c r="N49" s="53">
        <f t="shared" si="42"/>
        <v>0</v>
      </c>
      <c r="O49" s="53">
        <f t="shared" si="42"/>
        <v>4669824.49</v>
      </c>
      <c r="P49" s="20">
        <f t="shared" si="21"/>
        <v>25.165833935467852</v>
      </c>
      <c r="Q49" s="20">
        <f t="shared" si="22"/>
        <v>0</v>
      </c>
      <c r="R49" s="20"/>
      <c r="S49" s="20">
        <f t="shared" si="24"/>
        <v>32.528258785328276</v>
      </c>
      <c r="T49" s="50">
        <f t="shared" si="7"/>
        <v>52.004804778652783</v>
      </c>
      <c r="U49" s="50"/>
      <c r="V49" s="50"/>
      <c r="W49" s="50">
        <f t="shared" si="8"/>
        <v>52.004804778652783</v>
      </c>
    </row>
    <row r="50" spans="1:23" s="1" customFormat="1" x14ac:dyDescent="0.3">
      <c r="A50" s="140" t="s">
        <v>227</v>
      </c>
      <c r="B50" s="138" t="s">
        <v>329</v>
      </c>
      <c r="C50" s="19" t="s">
        <v>3</v>
      </c>
      <c r="D50" s="45">
        <f>SUM(E50:G50)</f>
        <v>8979602</v>
      </c>
      <c r="E50" s="45">
        <v>0</v>
      </c>
      <c r="F50" s="45">
        <v>0</v>
      </c>
      <c r="G50" s="45">
        <v>8979602</v>
      </c>
      <c r="H50" s="45">
        <f>SUM(I50:K50)</f>
        <v>17136170</v>
      </c>
      <c r="I50" s="45">
        <v>4200000</v>
      </c>
      <c r="J50" s="45">
        <v>0</v>
      </c>
      <c r="K50" s="45">
        <v>12936170</v>
      </c>
      <c r="L50" s="50">
        <f>SUM(M50:O50)</f>
        <v>4669824.49</v>
      </c>
      <c r="M50" s="50">
        <v>0</v>
      </c>
      <c r="N50" s="50">
        <v>0</v>
      </c>
      <c r="O50" s="50">
        <v>4669824.49</v>
      </c>
      <c r="P50" s="20">
        <f t="shared" si="21"/>
        <v>27.251273125791819</v>
      </c>
      <c r="Q50" s="20">
        <f t="shared" si="22"/>
        <v>0</v>
      </c>
      <c r="R50" s="20"/>
      <c r="S50" s="20">
        <f t="shared" si="24"/>
        <v>36.098972802614689</v>
      </c>
      <c r="T50" s="50">
        <f t="shared" si="7"/>
        <v>52.004804778652783</v>
      </c>
      <c r="U50" s="50"/>
      <c r="V50" s="50"/>
      <c r="W50" s="50">
        <f t="shared" si="8"/>
        <v>52.004804778652783</v>
      </c>
    </row>
    <row r="51" spans="1:23" s="1" customFormat="1" x14ac:dyDescent="0.3">
      <c r="A51" s="141"/>
      <c r="B51" s="139"/>
      <c r="C51" s="19" t="s">
        <v>169</v>
      </c>
      <c r="D51" s="45">
        <f>SUM(E51:G51)</f>
        <v>0</v>
      </c>
      <c r="E51" s="45">
        <v>0</v>
      </c>
      <c r="F51" s="45">
        <v>0</v>
      </c>
      <c r="G51" s="45">
        <v>0</v>
      </c>
      <c r="H51" s="45">
        <f t="shared" ref="H51" si="43">SUM(I51:K51)</f>
        <v>1420038</v>
      </c>
      <c r="I51" s="45">
        <v>0</v>
      </c>
      <c r="J51" s="45">
        <v>0</v>
      </c>
      <c r="K51" s="45">
        <v>1420038</v>
      </c>
      <c r="L51" s="50">
        <f t="shared" ref="L51" si="44">SUM(M51:O51)</f>
        <v>0</v>
      </c>
      <c r="M51" s="50">
        <v>0</v>
      </c>
      <c r="N51" s="50">
        <v>0</v>
      </c>
      <c r="O51" s="50">
        <v>0</v>
      </c>
      <c r="P51" s="20">
        <f t="shared" si="21"/>
        <v>0</v>
      </c>
      <c r="Q51" s="20"/>
      <c r="R51" s="20"/>
      <c r="S51" s="20">
        <f t="shared" si="24"/>
        <v>0</v>
      </c>
      <c r="T51" s="50"/>
      <c r="U51" s="50"/>
      <c r="V51" s="50"/>
      <c r="W51" s="50"/>
    </row>
    <row r="52" spans="1:23" s="54" customFormat="1" ht="23.25" customHeight="1" x14ac:dyDescent="0.3">
      <c r="A52" s="131" t="s">
        <v>323</v>
      </c>
      <c r="B52" s="132"/>
      <c r="C52" s="132"/>
      <c r="D52" s="132"/>
      <c r="E52" s="132"/>
      <c r="F52" s="132"/>
      <c r="G52" s="132"/>
      <c r="H52" s="132"/>
      <c r="I52" s="132"/>
      <c r="J52" s="132"/>
      <c r="K52" s="132"/>
      <c r="L52" s="132"/>
      <c r="M52" s="132"/>
      <c r="N52" s="132"/>
      <c r="O52" s="132"/>
      <c r="P52" s="132"/>
      <c r="Q52" s="132"/>
      <c r="R52" s="132"/>
      <c r="S52" s="132"/>
      <c r="T52" s="132"/>
      <c r="U52" s="132"/>
      <c r="V52" s="132"/>
      <c r="W52" s="132"/>
    </row>
    <row r="53" spans="1:23" s="54" customFormat="1" x14ac:dyDescent="0.3">
      <c r="A53" s="51" t="s">
        <v>68</v>
      </c>
      <c r="B53" s="136" t="s">
        <v>228</v>
      </c>
      <c r="C53" s="137"/>
      <c r="D53" s="53">
        <f t="shared" ref="D53:O53" si="45">SUM(D54:D57)</f>
        <v>59995141</v>
      </c>
      <c r="E53" s="53">
        <f t="shared" si="45"/>
        <v>0</v>
      </c>
      <c r="F53" s="53">
        <f t="shared" si="45"/>
        <v>0</v>
      </c>
      <c r="G53" s="53">
        <f t="shared" si="45"/>
        <v>59995141</v>
      </c>
      <c r="H53" s="53">
        <f t="shared" si="45"/>
        <v>72667282</v>
      </c>
      <c r="I53" s="53">
        <f t="shared" si="45"/>
        <v>0</v>
      </c>
      <c r="J53" s="53">
        <f t="shared" si="45"/>
        <v>0</v>
      </c>
      <c r="K53" s="53">
        <f t="shared" si="45"/>
        <v>72667282</v>
      </c>
      <c r="L53" s="53">
        <f t="shared" si="45"/>
        <v>46337624.149999999</v>
      </c>
      <c r="M53" s="53">
        <f t="shared" si="45"/>
        <v>0</v>
      </c>
      <c r="N53" s="53">
        <f t="shared" si="45"/>
        <v>0</v>
      </c>
      <c r="O53" s="53">
        <f t="shared" si="45"/>
        <v>46337624.149999999</v>
      </c>
      <c r="P53" s="20">
        <f t="shared" ref="P53" si="46">L53/H53*100</f>
        <v>63.766832712967023</v>
      </c>
      <c r="Q53" s="20"/>
      <c r="R53" s="20"/>
      <c r="S53" s="20">
        <f t="shared" ref="S53" si="47">O53/K53*100</f>
        <v>63.766832712967023</v>
      </c>
      <c r="T53" s="50">
        <f t="shared" ref="T53" si="48">L53/D53*100</f>
        <v>77.235628381971793</v>
      </c>
      <c r="U53" s="50"/>
      <c r="V53" s="50"/>
      <c r="W53" s="50">
        <f t="shared" ref="W53" si="49">O53/G53*100</f>
        <v>77.235628381971793</v>
      </c>
    </row>
    <row r="54" spans="1:23" s="54" customFormat="1" ht="37.5" x14ac:dyDescent="0.3">
      <c r="A54" s="111" t="s">
        <v>69</v>
      </c>
      <c r="B54" s="119" t="s">
        <v>229</v>
      </c>
      <c r="C54" s="60" t="s">
        <v>168</v>
      </c>
      <c r="D54" s="61">
        <f t="shared" ref="D54:D55" si="50">SUM(E54:G54)</f>
        <v>13092762</v>
      </c>
      <c r="E54" s="61">
        <v>0</v>
      </c>
      <c r="F54" s="61">
        <v>0</v>
      </c>
      <c r="G54" s="61">
        <v>13092762</v>
      </c>
      <c r="H54" s="49">
        <f t="shared" ref="H54:H56" si="51">SUM(I54:K54)</f>
        <v>14429154</v>
      </c>
      <c r="I54" s="49">
        <v>0</v>
      </c>
      <c r="J54" s="49">
        <v>0</v>
      </c>
      <c r="K54" s="49">
        <v>14429154</v>
      </c>
      <c r="L54" s="20">
        <f>M54+O54</f>
        <v>3378717.29</v>
      </c>
      <c r="M54" s="20">
        <v>0</v>
      </c>
      <c r="N54" s="20">
        <v>0</v>
      </c>
      <c r="O54" s="20">
        <v>3378717.29</v>
      </c>
      <c r="P54" s="20">
        <f t="shared" ref="P54:P57" si="52">L54/H54*100</f>
        <v>23.415907058722915</v>
      </c>
      <c r="Q54" s="20"/>
      <c r="R54" s="20"/>
      <c r="S54" s="20">
        <f t="shared" ref="S54:S57" si="53">O54/K54*100</f>
        <v>23.415907058722915</v>
      </c>
      <c r="T54" s="50">
        <f t="shared" ref="T54:T57" si="54">L54/D54*100</f>
        <v>25.805993341970169</v>
      </c>
      <c r="U54" s="50"/>
      <c r="V54" s="50"/>
      <c r="W54" s="50">
        <f t="shared" ref="W54:W57" si="55">O54/G54*100</f>
        <v>25.805993341970169</v>
      </c>
    </row>
    <row r="55" spans="1:23" s="54" customFormat="1" ht="56.25" x14ac:dyDescent="0.3">
      <c r="A55" s="125" t="s">
        <v>70</v>
      </c>
      <c r="B55" s="127" t="s">
        <v>230</v>
      </c>
      <c r="C55" s="60" t="s">
        <v>168</v>
      </c>
      <c r="D55" s="61">
        <f t="shared" si="50"/>
        <v>39603045</v>
      </c>
      <c r="E55" s="61">
        <v>0</v>
      </c>
      <c r="F55" s="61">
        <v>0</v>
      </c>
      <c r="G55" s="61">
        <v>39603045</v>
      </c>
      <c r="H55" s="49">
        <f t="shared" si="51"/>
        <v>50938794</v>
      </c>
      <c r="I55" s="49">
        <v>0</v>
      </c>
      <c r="J55" s="49">
        <v>0</v>
      </c>
      <c r="K55" s="49">
        <v>50938794</v>
      </c>
      <c r="L55" s="20">
        <f>SUM(M55:O55)</f>
        <v>37117218.210000001</v>
      </c>
      <c r="M55" s="20">
        <v>0</v>
      </c>
      <c r="N55" s="20">
        <v>0</v>
      </c>
      <c r="O55" s="20">
        <v>37117218.210000001</v>
      </c>
      <c r="P55" s="20">
        <f t="shared" si="52"/>
        <v>72.866307376652856</v>
      </c>
      <c r="Q55" s="20"/>
      <c r="R55" s="20"/>
      <c r="S55" s="20">
        <f t="shared" si="53"/>
        <v>72.866307376652856</v>
      </c>
      <c r="T55" s="50">
        <f t="shared" si="54"/>
        <v>93.723142273529731</v>
      </c>
      <c r="U55" s="50"/>
      <c r="V55" s="50"/>
      <c r="W55" s="50">
        <f t="shared" si="55"/>
        <v>93.723142273529731</v>
      </c>
    </row>
    <row r="56" spans="1:23" s="54" customFormat="1" ht="26.25" customHeight="1" x14ac:dyDescent="0.3">
      <c r="A56" s="130" t="s">
        <v>291</v>
      </c>
      <c r="B56" s="142" t="s">
        <v>290</v>
      </c>
      <c r="C56" s="60" t="s">
        <v>169</v>
      </c>
      <c r="D56" s="61">
        <f>SUM(E56:G56)</f>
        <v>7201695</v>
      </c>
      <c r="E56" s="61">
        <v>0</v>
      </c>
      <c r="F56" s="61">
        <v>0</v>
      </c>
      <c r="G56" s="61">
        <v>7201695</v>
      </c>
      <c r="H56" s="49">
        <f t="shared" si="51"/>
        <v>7201695</v>
      </c>
      <c r="I56" s="49">
        <v>0</v>
      </c>
      <c r="J56" s="49">
        <v>0</v>
      </c>
      <c r="K56" s="49">
        <v>7201695</v>
      </c>
      <c r="L56" s="20">
        <f>SUM(M56:O56)</f>
        <v>5744049.6500000004</v>
      </c>
      <c r="M56" s="20">
        <v>0</v>
      </c>
      <c r="N56" s="20">
        <v>0</v>
      </c>
      <c r="O56" s="20">
        <v>5744049.6500000004</v>
      </c>
      <c r="P56" s="20">
        <f t="shared" si="52"/>
        <v>79.759690600615556</v>
      </c>
      <c r="Q56" s="20"/>
      <c r="R56" s="20"/>
      <c r="S56" s="20">
        <f t="shared" si="53"/>
        <v>79.759690600615556</v>
      </c>
      <c r="T56" s="50">
        <f t="shared" si="54"/>
        <v>79.759690600615556</v>
      </c>
      <c r="U56" s="50"/>
      <c r="V56" s="50"/>
      <c r="W56" s="50">
        <f t="shared" si="55"/>
        <v>79.759690600615556</v>
      </c>
    </row>
    <row r="57" spans="1:23" s="54" customFormat="1" ht="30" customHeight="1" x14ac:dyDescent="0.3">
      <c r="A57" s="130"/>
      <c r="B57" s="142"/>
      <c r="C57" s="60" t="s">
        <v>3</v>
      </c>
      <c r="D57" s="61">
        <f>SUM(E57:G57)</f>
        <v>97639</v>
      </c>
      <c r="E57" s="61">
        <v>0</v>
      </c>
      <c r="F57" s="61">
        <v>0</v>
      </c>
      <c r="G57" s="61">
        <v>97639</v>
      </c>
      <c r="H57" s="49">
        <f>SUM(I57:K57)</f>
        <v>97639</v>
      </c>
      <c r="I57" s="49">
        <v>0</v>
      </c>
      <c r="J57" s="49">
        <v>0</v>
      </c>
      <c r="K57" s="49">
        <v>97639</v>
      </c>
      <c r="L57" s="20">
        <f>SUM(M57:O57)</f>
        <v>97639</v>
      </c>
      <c r="M57" s="20">
        <v>0</v>
      </c>
      <c r="N57" s="20">
        <v>0</v>
      </c>
      <c r="O57" s="20">
        <v>97639</v>
      </c>
      <c r="P57" s="20">
        <f t="shared" si="52"/>
        <v>100</v>
      </c>
      <c r="Q57" s="20"/>
      <c r="R57" s="20"/>
      <c r="S57" s="20">
        <f t="shared" si="53"/>
        <v>100</v>
      </c>
      <c r="T57" s="50">
        <f t="shared" si="54"/>
        <v>100</v>
      </c>
      <c r="U57" s="50"/>
      <c r="V57" s="50"/>
      <c r="W57" s="50">
        <f t="shared" si="55"/>
        <v>100</v>
      </c>
    </row>
    <row r="58" spans="1:23" s="54" customFormat="1" ht="24.75" customHeight="1" x14ac:dyDescent="0.3">
      <c r="A58" s="133" t="s">
        <v>10</v>
      </c>
      <c r="B58" s="133"/>
      <c r="C58" s="133"/>
      <c r="D58" s="133"/>
      <c r="E58" s="133"/>
      <c r="F58" s="133"/>
      <c r="G58" s="133"/>
      <c r="H58" s="133"/>
      <c r="I58" s="133"/>
      <c r="J58" s="133"/>
      <c r="K58" s="133"/>
      <c r="L58" s="133"/>
      <c r="M58" s="133"/>
      <c r="N58" s="133"/>
      <c r="O58" s="133"/>
      <c r="P58" s="133"/>
      <c r="Q58" s="133"/>
      <c r="R58" s="133"/>
      <c r="S58" s="133"/>
      <c r="T58" s="133"/>
      <c r="U58" s="133"/>
      <c r="V58" s="133"/>
      <c r="W58" s="133"/>
    </row>
    <row r="59" spans="1:23" s="54" customFormat="1" ht="38.25" customHeight="1" x14ac:dyDescent="0.3">
      <c r="A59" s="51" t="s">
        <v>71</v>
      </c>
      <c r="B59" s="134" t="s">
        <v>231</v>
      </c>
      <c r="C59" s="135"/>
      <c r="D59" s="53">
        <f t="shared" ref="D59:G59" si="56">D60+D62</f>
        <v>71307631</v>
      </c>
      <c r="E59" s="53">
        <f t="shared" si="56"/>
        <v>0</v>
      </c>
      <c r="F59" s="53">
        <f t="shared" si="56"/>
        <v>0</v>
      </c>
      <c r="G59" s="53">
        <f t="shared" si="56"/>
        <v>71307631</v>
      </c>
      <c r="H59" s="53">
        <f>H60+H62</f>
        <v>88876279</v>
      </c>
      <c r="I59" s="53">
        <f t="shared" ref="I59:O59" si="57">I60+I62</f>
        <v>0</v>
      </c>
      <c r="J59" s="53">
        <f t="shared" si="57"/>
        <v>0</v>
      </c>
      <c r="K59" s="53">
        <f t="shared" si="57"/>
        <v>88876279</v>
      </c>
      <c r="L59" s="53">
        <f t="shared" si="57"/>
        <v>51938512.549999997</v>
      </c>
      <c r="M59" s="53">
        <f t="shared" si="57"/>
        <v>0</v>
      </c>
      <c r="N59" s="53">
        <f t="shared" si="57"/>
        <v>0</v>
      </c>
      <c r="O59" s="53">
        <f t="shared" si="57"/>
        <v>51938512.549999997</v>
      </c>
      <c r="P59" s="20">
        <f t="shared" ref="P59" si="58">L59/H59*100</f>
        <v>58.439116864917352</v>
      </c>
      <c r="Q59" s="20"/>
      <c r="R59" s="20"/>
      <c r="S59" s="20">
        <f t="shared" ref="S59" si="59">O59/K59*100</f>
        <v>58.439116864917352</v>
      </c>
      <c r="T59" s="50">
        <f t="shared" ref="T59" si="60">L59/D59*100</f>
        <v>72.837243113573635</v>
      </c>
      <c r="U59" s="50"/>
      <c r="V59" s="50"/>
      <c r="W59" s="50">
        <f t="shared" ref="W59" si="61">O59/G59*100</f>
        <v>72.837243113573635</v>
      </c>
    </row>
    <row r="60" spans="1:23" s="54" customFormat="1" ht="37.5" x14ac:dyDescent="0.3">
      <c r="A60" s="51" t="s">
        <v>72</v>
      </c>
      <c r="B60" s="124" t="s">
        <v>51</v>
      </c>
      <c r="C60" s="53"/>
      <c r="D60" s="53">
        <f t="shared" ref="D60:G60" si="62">D61</f>
        <v>55952855</v>
      </c>
      <c r="E60" s="53">
        <f t="shared" si="62"/>
        <v>0</v>
      </c>
      <c r="F60" s="53">
        <f t="shared" si="62"/>
        <v>0</v>
      </c>
      <c r="G60" s="53">
        <f t="shared" si="62"/>
        <v>55952855</v>
      </c>
      <c r="H60" s="53">
        <f t="shared" ref="H60:K60" si="63">H61</f>
        <v>73424679</v>
      </c>
      <c r="I60" s="53">
        <f t="shared" si="63"/>
        <v>0</v>
      </c>
      <c r="J60" s="53">
        <f t="shared" si="63"/>
        <v>0</v>
      </c>
      <c r="K60" s="53">
        <f t="shared" si="63"/>
        <v>73424679</v>
      </c>
      <c r="L60" s="53">
        <f t="shared" ref="L60:O60" si="64">L61</f>
        <v>51009914.229999997</v>
      </c>
      <c r="M60" s="53">
        <f t="shared" si="64"/>
        <v>0</v>
      </c>
      <c r="N60" s="53">
        <f t="shared" si="64"/>
        <v>0</v>
      </c>
      <c r="O60" s="53">
        <f t="shared" si="64"/>
        <v>51009914.229999997</v>
      </c>
      <c r="P60" s="20">
        <f t="shared" ref="P60:P64" si="65">L60/H60*100</f>
        <v>69.47243750292732</v>
      </c>
      <c r="Q60" s="20"/>
      <c r="R60" s="20"/>
      <c r="S60" s="20">
        <f t="shared" ref="S60:S64" si="66">O60/K60*100</f>
        <v>69.47243750292732</v>
      </c>
      <c r="T60" s="50">
        <f t="shared" ref="T60:T64" si="67">L60/D60*100</f>
        <v>91.165882831179928</v>
      </c>
      <c r="U60" s="50"/>
      <c r="V60" s="50"/>
      <c r="W60" s="50">
        <f t="shared" ref="W60:W64" si="68">O60/G60*100</f>
        <v>91.165882831179928</v>
      </c>
    </row>
    <row r="61" spans="1:23" s="54" customFormat="1" ht="26.25" customHeight="1" x14ac:dyDescent="0.3">
      <c r="A61" s="125" t="s">
        <v>73</v>
      </c>
      <c r="B61" s="59" t="s">
        <v>204</v>
      </c>
      <c r="C61" s="60" t="s">
        <v>4</v>
      </c>
      <c r="D61" s="61">
        <f>SUM(E61:G61)</f>
        <v>55952855</v>
      </c>
      <c r="E61" s="61">
        <v>0</v>
      </c>
      <c r="F61" s="61">
        <v>0</v>
      </c>
      <c r="G61" s="61">
        <v>55952855</v>
      </c>
      <c r="H61" s="49">
        <f>SUM(I61:K61)</f>
        <v>73424679</v>
      </c>
      <c r="I61" s="49">
        <v>0</v>
      </c>
      <c r="J61" s="49">
        <v>0</v>
      </c>
      <c r="K61" s="49">
        <v>73424679</v>
      </c>
      <c r="L61" s="20">
        <f>SUM(M61:O61)</f>
        <v>51009914.229999997</v>
      </c>
      <c r="M61" s="20">
        <v>0</v>
      </c>
      <c r="N61" s="20">
        <v>0</v>
      </c>
      <c r="O61" s="20">
        <v>51009914.229999997</v>
      </c>
      <c r="P61" s="20">
        <f t="shared" si="65"/>
        <v>69.47243750292732</v>
      </c>
      <c r="Q61" s="20"/>
      <c r="R61" s="20"/>
      <c r="S61" s="20">
        <f t="shared" si="66"/>
        <v>69.47243750292732</v>
      </c>
      <c r="T61" s="50">
        <f t="shared" si="67"/>
        <v>91.165882831179928</v>
      </c>
      <c r="U61" s="50"/>
      <c r="V61" s="50"/>
      <c r="W61" s="50">
        <f t="shared" si="68"/>
        <v>91.165882831179928</v>
      </c>
    </row>
    <row r="62" spans="1:23" s="54" customFormat="1" ht="37.5" x14ac:dyDescent="0.3">
      <c r="A62" s="51" t="s">
        <v>331</v>
      </c>
      <c r="B62" s="124" t="s">
        <v>330</v>
      </c>
      <c r="C62" s="62"/>
      <c r="D62" s="52">
        <f>SUM(D63:D64)</f>
        <v>15354776</v>
      </c>
      <c r="E62" s="52">
        <f t="shared" ref="E62:O62" si="69">SUM(E63:E64)</f>
        <v>0</v>
      </c>
      <c r="F62" s="52">
        <f t="shared" si="69"/>
        <v>0</v>
      </c>
      <c r="G62" s="52">
        <f t="shared" si="69"/>
        <v>15354776</v>
      </c>
      <c r="H62" s="52">
        <f t="shared" si="69"/>
        <v>15451600</v>
      </c>
      <c r="I62" s="52">
        <f t="shared" si="69"/>
        <v>0</v>
      </c>
      <c r="J62" s="52">
        <f t="shared" si="69"/>
        <v>0</v>
      </c>
      <c r="K62" s="52">
        <f t="shared" si="69"/>
        <v>15451600</v>
      </c>
      <c r="L62" s="52">
        <f t="shared" si="69"/>
        <v>928598.32</v>
      </c>
      <c r="M62" s="52">
        <f t="shared" si="69"/>
        <v>0</v>
      </c>
      <c r="N62" s="52">
        <f t="shared" si="69"/>
        <v>0</v>
      </c>
      <c r="O62" s="52">
        <f t="shared" si="69"/>
        <v>928598.32</v>
      </c>
      <c r="P62" s="20">
        <f t="shared" si="65"/>
        <v>6.0097227471588699</v>
      </c>
      <c r="Q62" s="20"/>
      <c r="R62" s="20"/>
      <c r="S62" s="20">
        <f t="shared" si="66"/>
        <v>6.0097227471588699</v>
      </c>
      <c r="T62" s="50">
        <f t="shared" si="67"/>
        <v>6.0476187995187942</v>
      </c>
      <c r="U62" s="50"/>
      <c r="V62" s="50"/>
      <c r="W62" s="50">
        <f t="shared" si="68"/>
        <v>6.0476187995187942</v>
      </c>
    </row>
    <row r="63" spans="1:23" s="54" customFormat="1" ht="24.75" customHeight="1" x14ac:dyDescent="0.3">
      <c r="A63" s="125" t="s">
        <v>332</v>
      </c>
      <c r="B63" s="59" t="s">
        <v>385</v>
      </c>
      <c r="C63" s="60" t="s">
        <v>4</v>
      </c>
      <c r="D63" s="61">
        <f>SUM(E63:G63)</f>
        <v>1057376</v>
      </c>
      <c r="E63" s="61">
        <v>0</v>
      </c>
      <c r="F63" s="61">
        <v>0</v>
      </c>
      <c r="G63" s="61">
        <v>1057376</v>
      </c>
      <c r="H63" s="49">
        <f>SUM(I63:K63)</f>
        <v>1154200</v>
      </c>
      <c r="I63" s="49">
        <v>0</v>
      </c>
      <c r="J63" s="49">
        <v>0</v>
      </c>
      <c r="K63" s="49">
        <v>1154200</v>
      </c>
      <c r="L63" s="20">
        <f>SUM(M63:O63)</f>
        <v>928598.32</v>
      </c>
      <c r="M63" s="20">
        <v>0</v>
      </c>
      <c r="N63" s="20">
        <v>0</v>
      </c>
      <c r="O63" s="20">
        <v>928598.32</v>
      </c>
      <c r="P63" s="20">
        <f t="shared" si="65"/>
        <v>80.453848553110376</v>
      </c>
      <c r="Q63" s="20"/>
      <c r="R63" s="20"/>
      <c r="S63" s="20">
        <f t="shared" si="66"/>
        <v>80.453848553110376</v>
      </c>
      <c r="T63" s="50">
        <f t="shared" si="67"/>
        <v>87.821013527827375</v>
      </c>
      <c r="U63" s="50"/>
      <c r="V63" s="50"/>
      <c r="W63" s="50">
        <f t="shared" si="68"/>
        <v>87.821013527827375</v>
      </c>
    </row>
    <row r="64" spans="1:23" s="54" customFormat="1" ht="37.5" x14ac:dyDescent="0.3">
      <c r="A64" s="125" t="s">
        <v>384</v>
      </c>
      <c r="B64" s="59" t="s">
        <v>386</v>
      </c>
      <c r="C64" s="60" t="s">
        <v>4</v>
      </c>
      <c r="D64" s="61">
        <f>SUM(E64:G64)</f>
        <v>14297400</v>
      </c>
      <c r="E64" s="61">
        <v>0</v>
      </c>
      <c r="F64" s="61">
        <v>0</v>
      </c>
      <c r="G64" s="61">
        <v>14297400</v>
      </c>
      <c r="H64" s="49">
        <f>SUM(I64:K64)</f>
        <v>14297400</v>
      </c>
      <c r="I64" s="49">
        <v>0</v>
      </c>
      <c r="J64" s="49">
        <v>0</v>
      </c>
      <c r="K64" s="49">
        <v>14297400</v>
      </c>
      <c r="L64" s="20">
        <f>SUM(M64:O64)</f>
        <v>0</v>
      </c>
      <c r="M64" s="20">
        <v>0</v>
      </c>
      <c r="N64" s="20">
        <v>0</v>
      </c>
      <c r="O64" s="20">
        <v>0</v>
      </c>
      <c r="P64" s="20">
        <f t="shared" si="65"/>
        <v>0</v>
      </c>
      <c r="Q64" s="20"/>
      <c r="R64" s="20"/>
      <c r="S64" s="20">
        <f t="shared" si="66"/>
        <v>0</v>
      </c>
      <c r="T64" s="50">
        <f t="shared" si="67"/>
        <v>0</v>
      </c>
      <c r="U64" s="50"/>
      <c r="V64" s="50"/>
      <c r="W64" s="50">
        <f t="shared" si="68"/>
        <v>0</v>
      </c>
    </row>
    <row r="65" spans="1:23" s="77" customFormat="1" ht="36" customHeight="1" x14ac:dyDescent="0.3">
      <c r="A65" s="131" t="s">
        <v>11</v>
      </c>
      <c r="B65" s="132"/>
      <c r="C65" s="132"/>
      <c r="D65" s="132"/>
      <c r="E65" s="132"/>
      <c r="F65" s="132"/>
      <c r="G65" s="132"/>
      <c r="H65" s="132"/>
      <c r="I65" s="132"/>
      <c r="J65" s="132"/>
      <c r="K65" s="132"/>
      <c r="L65" s="132"/>
      <c r="M65" s="132"/>
      <c r="N65" s="132"/>
      <c r="O65" s="132"/>
      <c r="P65" s="132"/>
      <c r="Q65" s="132"/>
      <c r="R65" s="132"/>
      <c r="S65" s="132"/>
      <c r="T65" s="132"/>
      <c r="U65" s="132"/>
      <c r="V65" s="132"/>
      <c r="W65" s="132"/>
    </row>
    <row r="66" spans="1:23" s="1" customFormat="1" ht="43.5" customHeight="1" x14ac:dyDescent="0.3">
      <c r="A66" s="51" t="s">
        <v>35</v>
      </c>
      <c r="B66" s="129" t="s">
        <v>232</v>
      </c>
      <c r="C66" s="129"/>
      <c r="D66" s="52">
        <f t="shared" ref="D66:O66" si="70">D67+D73+D76</f>
        <v>693915110</v>
      </c>
      <c r="E66" s="52">
        <f t="shared" si="70"/>
        <v>22640719</v>
      </c>
      <c r="F66" s="52">
        <f t="shared" si="70"/>
        <v>0</v>
      </c>
      <c r="G66" s="52">
        <f t="shared" si="70"/>
        <v>671274391</v>
      </c>
      <c r="H66" s="52">
        <f t="shared" si="70"/>
        <v>1598273070</v>
      </c>
      <c r="I66" s="52">
        <f t="shared" si="70"/>
        <v>444358451</v>
      </c>
      <c r="J66" s="52">
        <f t="shared" si="70"/>
        <v>378500</v>
      </c>
      <c r="K66" s="52">
        <f t="shared" si="70"/>
        <v>1153536119</v>
      </c>
      <c r="L66" s="52">
        <f t="shared" si="70"/>
        <v>550093894.13999999</v>
      </c>
      <c r="M66" s="52">
        <f t="shared" si="70"/>
        <v>18161641.799999997</v>
      </c>
      <c r="N66" s="52">
        <f t="shared" si="70"/>
        <v>0</v>
      </c>
      <c r="O66" s="52">
        <f t="shared" si="70"/>
        <v>531932252.34000003</v>
      </c>
      <c r="P66" s="49">
        <f t="shared" ref="P66" si="71">L66/H66*100</f>
        <v>34.418016824872112</v>
      </c>
      <c r="Q66" s="49">
        <f t="shared" ref="Q66" si="72">M66/I66*100</f>
        <v>4.087160210215063</v>
      </c>
      <c r="R66" s="49">
        <f t="shared" ref="R66" si="73">N66/J66*100</f>
        <v>0</v>
      </c>
      <c r="S66" s="49">
        <f t="shared" ref="S66" si="74">O66/K66*100</f>
        <v>46.113185671301899</v>
      </c>
      <c r="T66" s="50">
        <f t="shared" ref="T66" si="75">L66/D66*100</f>
        <v>79.273946656097465</v>
      </c>
      <c r="U66" s="50">
        <f t="shared" ref="U66" si="76">M66/E66*100</f>
        <v>80.216718382485979</v>
      </c>
      <c r="V66" s="50"/>
      <c r="W66" s="50">
        <f t="shared" ref="W66" si="77">O66/G66*100</f>
        <v>79.242148884538636</v>
      </c>
    </row>
    <row r="67" spans="1:23" s="1" customFormat="1" ht="75" x14ac:dyDescent="0.3">
      <c r="A67" s="51" t="s">
        <v>19</v>
      </c>
      <c r="B67" s="124" t="s">
        <v>324</v>
      </c>
      <c r="C67" s="118"/>
      <c r="D67" s="52">
        <f t="shared" ref="D67:O67" si="78">SUM(D68:D72)</f>
        <v>476174435</v>
      </c>
      <c r="E67" s="52">
        <f t="shared" si="78"/>
        <v>18574197</v>
      </c>
      <c r="F67" s="52">
        <f t="shared" si="78"/>
        <v>0</v>
      </c>
      <c r="G67" s="52">
        <f t="shared" si="78"/>
        <v>457600238</v>
      </c>
      <c r="H67" s="52">
        <f t="shared" si="78"/>
        <v>605332598</v>
      </c>
      <c r="I67" s="52">
        <f t="shared" si="78"/>
        <v>21399829</v>
      </c>
      <c r="J67" s="52">
        <f t="shared" si="78"/>
        <v>378500</v>
      </c>
      <c r="K67" s="52">
        <f t="shared" si="78"/>
        <v>583554269</v>
      </c>
      <c r="L67" s="52">
        <f t="shared" si="78"/>
        <v>440195439.17999995</v>
      </c>
      <c r="M67" s="52">
        <f t="shared" si="78"/>
        <v>14533094.799999999</v>
      </c>
      <c r="N67" s="52">
        <f t="shared" si="78"/>
        <v>0</v>
      </c>
      <c r="O67" s="52">
        <f t="shared" si="78"/>
        <v>425662344.38</v>
      </c>
      <c r="P67" s="49">
        <f t="shared" ref="P67:P77" si="79">L67/H67*100</f>
        <v>72.719599214447044</v>
      </c>
      <c r="Q67" s="49">
        <f t="shared" ref="Q67:Q75" si="80">M67/I67*100</f>
        <v>67.91220060683662</v>
      </c>
      <c r="R67" s="49">
        <f t="shared" ref="R67:R72" si="81">N67/J67*100</f>
        <v>0</v>
      </c>
      <c r="S67" s="49">
        <f t="shared" ref="S67:S77" si="82">O67/K67*100</f>
        <v>72.943060653027274</v>
      </c>
      <c r="T67" s="50">
        <f t="shared" ref="T67:T77" si="83">L67/D67*100</f>
        <v>92.444156347872791</v>
      </c>
      <c r="U67" s="50">
        <f t="shared" ref="U67:U74" si="84">M67/E67*100</f>
        <v>78.243462153437903</v>
      </c>
      <c r="V67" s="50"/>
      <c r="W67" s="50">
        <f t="shared" ref="W67:W77" si="85">O67/G67*100</f>
        <v>93.02056883545589</v>
      </c>
    </row>
    <row r="68" spans="1:23" s="1" customFormat="1" ht="39.75" customHeight="1" x14ac:dyDescent="0.3">
      <c r="A68" s="140" t="s">
        <v>74</v>
      </c>
      <c r="B68" s="166" t="s">
        <v>233</v>
      </c>
      <c r="C68" s="19" t="s">
        <v>5</v>
      </c>
      <c r="D68" s="45">
        <f>SUM(E68:G68)</f>
        <v>263170</v>
      </c>
      <c r="E68" s="45">
        <v>0</v>
      </c>
      <c r="F68" s="45">
        <v>0</v>
      </c>
      <c r="G68" s="45">
        <v>263170</v>
      </c>
      <c r="H68" s="20">
        <f>SUM(I68:K68)</f>
        <v>299170</v>
      </c>
      <c r="I68" s="20">
        <v>0</v>
      </c>
      <c r="J68" s="20">
        <v>0</v>
      </c>
      <c r="K68" s="20">
        <v>299170</v>
      </c>
      <c r="L68" s="50">
        <f t="shared" ref="L68:L70" si="86">SUM(M68:O68)</f>
        <v>172200</v>
      </c>
      <c r="M68" s="50">
        <v>0</v>
      </c>
      <c r="N68" s="50">
        <v>0</v>
      </c>
      <c r="O68" s="50">
        <v>172200</v>
      </c>
      <c r="P68" s="49">
        <f t="shared" si="79"/>
        <v>57.559247250727012</v>
      </c>
      <c r="Q68" s="49"/>
      <c r="R68" s="49"/>
      <c r="S68" s="49">
        <f t="shared" si="82"/>
        <v>57.559247250727012</v>
      </c>
      <c r="T68" s="50">
        <f t="shared" si="83"/>
        <v>65.432990082456215</v>
      </c>
      <c r="U68" s="50"/>
      <c r="V68" s="50"/>
      <c r="W68" s="50">
        <f t="shared" si="85"/>
        <v>65.432990082456215</v>
      </c>
    </row>
    <row r="69" spans="1:23" s="1" customFormat="1" ht="36" customHeight="1" x14ac:dyDescent="0.3">
      <c r="A69" s="141"/>
      <c r="B69" s="167"/>
      <c r="C69" s="19" t="s">
        <v>6</v>
      </c>
      <c r="D69" s="45">
        <f t="shared" ref="D69:D70" si="87">SUM(E69:G69)</f>
        <v>5033009</v>
      </c>
      <c r="E69" s="45">
        <v>0</v>
      </c>
      <c r="F69" s="45">
        <v>0</v>
      </c>
      <c r="G69" s="45">
        <v>5033009</v>
      </c>
      <c r="H69" s="20">
        <f>SUM(I69:K69)</f>
        <v>5624840</v>
      </c>
      <c r="I69" s="20">
        <v>0</v>
      </c>
      <c r="J69" s="20">
        <v>0</v>
      </c>
      <c r="K69" s="20">
        <v>5624840</v>
      </c>
      <c r="L69" s="50">
        <f t="shared" si="86"/>
        <v>2358579.81</v>
      </c>
      <c r="M69" s="50">
        <v>0</v>
      </c>
      <c r="N69" s="50">
        <v>0</v>
      </c>
      <c r="O69" s="50">
        <v>2358579.81</v>
      </c>
      <c r="P69" s="49">
        <f t="shared" si="79"/>
        <v>41.931500451568397</v>
      </c>
      <c r="Q69" s="49"/>
      <c r="R69" s="49"/>
      <c r="S69" s="49">
        <f t="shared" si="82"/>
        <v>41.931500451568397</v>
      </c>
      <c r="T69" s="50">
        <f t="shared" si="83"/>
        <v>46.862221188160007</v>
      </c>
      <c r="U69" s="50"/>
      <c r="V69" s="50"/>
      <c r="W69" s="50">
        <f t="shared" si="85"/>
        <v>46.862221188160007</v>
      </c>
    </row>
    <row r="70" spans="1:23" s="1" customFormat="1" ht="37.5" x14ac:dyDescent="0.3">
      <c r="A70" s="125" t="s">
        <v>75</v>
      </c>
      <c r="B70" s="59" t="s">
        <v>55</v>
      </c>
      <c r="C70" s="19" t="s">
        <v>6</v>
      </c>
      <c r="D70" s="45">
        <f t="shared" si="87"/>
        <v>2650409</v>
      </c>
      <c r="E70" s="45">
        <v>1475778</v>
      </c>
      <c r="F70" s="45">
        <v>0</v>
      </c>
      <c r="G70" s="45">
        <v>1174631</v>
      </c>
      <c r="H70" s="20">
        <f t="shared" ref="H70:H77" si="88">SUM(I70:K70)</f>
        <v>3112039</v>
      </c>
      <c r="I70" s="20">
        <v>1774829</v>
      </c>
      <c r="J70" s="20">
        <v>0</v>
      </c>
      <c r="K70" s="20">
        <v>1337210</v>
      </c>
      <c r="L70" s="50">
        <f t="shared" si="86"/>
        <v>2621875.9</v>
      </c>
      <c r="M70" s="50">
        <v>1475777.52</v>
      </c>
      <c r="N70" s="50">
        <v>0</v>
      </c>
      <c r="O70" s="20">
        <v>1146098.3799999999</v>
      </c>
      <c r="P70" s="49">
        <f t="shared" si="79"/>
        <v>84.249455100016419</v>
      </c>
      <c r="Q70" s="49">
        <f t="shared" si="80"/>
        <v>83.150406039117001</v>
      </c>
      <c r="R70" s="49"/>
      <c r="S70" s="49">
        <f t="shared" si="82"/>
        <v>85.708181960948536</v>
      </c>
      <c r="T70" s="50">
        <f t="shared" si="83"/>
        <v>98.923445400313682</v>
      </c>
      <c r="U70" s="50">
        <f t="shared" si="84"/>
        <v>99.999967474782792</v>
      </c>
      <c r="V70" s="50"/>
      <c r="W70" s="50">
        <f t="shared" si="85"/>
        <v>97.570929083261021</v>
      </c>
    </row>
    <row r="71" spans="1:23" s="1" customFormat="1" ht="37.5" x14ac:dyDescent="0.3">
      <c r="A71" s="125" t="s">
        <v>351</v>
      </c>
      <c r="B71" s="59" t="s">
        <v>234</v>
      </c>
      <c r="C71" s="19" t="s">
        <v>6</v>
      </c>
      <c r="D71" s="45">
        <f>SUM(E71:G71)</f>
        <v>468227847</v>
      </c>
      <c r="E71" s="45">
        <v>17098419</v>
      </c>
      <c r="F71" s="45">
        <v>0</v>
      </c>
      <c r="G71" s="45">
        <v>451129428</v>
      </c>
      <c r="H71" s="20">
        <f>SUM(I71:K71)</f>
        <v>594968443</v>
      </c>
      <c r="I71" s="20">
        <v>18741800</v>
      </c>
      <c r="J71" s="20">
        <v>0</v>
      </c>
      <c r="K71" s="20">
        <v>576226643</v>
      </c>
      <c r="L71" s="50">
        <f>SUM(M71:O71)</f>
        <v>435042783.46999997</v>
      </c>
      <c r="M71" s="50">
        <v>13057317.279999999</v>
      </c>
      <c r="N71" s="50">
        <v>0</v>
      </c>
      <c r="O71" s="50">
        <v>421985466.19</v>
      </c>
      <c r="P71" s="49">
        <f t="shared" si="79"/>
        <v>73.120312276797506</v>
      </c>
      <c r="Q71" s="49">
        <f t="shared" si="80"/>
        <v>69.669494285500861</v>
      </c>
      <c r="R71" s="49"/>
      <c r="S71" s="49">
        <f t="shared" si="82"/>
        <v>73.232550302260151</v>
      </c>
      <c r="T71" s="50">
        <f t="shared" si="83"/>
        <v>92.912624966109718</v>
      </c>
      <c r="U71" s="50">
        <f t="shared" si="84"/>
        <v>76.365641057222888</v>
      </c>
      <c r="V71" s="50"/>
      <c r="W71" s="50">
        <f t="shared" si="85"/>
        <v>93.539778165391596</v>
      </c>
    </row>
    <row r="72" spans="1:23" s="1" customFormat="1" ht="23.25" customHeight="1" x14ac:dyDescent="0.3">
      <c r="A72" s="125" t="s">
        <v>377</v>
      </c>
      <c r="B72" s="59" t="s">
        <v>376</v>
      </c>
      <c r="C72" s="19" t="s">
        <v>6</v>
      </c>
      <c r="D72" s="45">
        <f>SUM(E72:G72)</f>
        <v>0</v>
      </c>
      <c r="E72" s="45">
        <v>0</v>
      </c>
      <c r="F72" s="45">
        <v>0</v>
      </c>
      <c r="G72" s="45">
        <v>0</v>
      </c>
      <c r="H72" s="20">
        <f>SUM(I72:K72)</f>
        <v>1328106</v>
      </c>
      <c r="I72" s="20">
        <v>883200</v>
      </c>
      <c r="J72" s="20">
        <v>378500</v>
      </c>
      <c r="K72" s="20">
        <v>66406</v>
      </c>
      <c r="L72" s="50">
        <f>SUM(M72:O72)</f>
        <v>0</v>
      </c>
      <c r="M72" s="50">
        <v>0</v>
      </c>
      <c r="N72" s="50">
        <v>0</v>
      </c>
      <c r="O72" s="50">
        <v>0</v>
      </c>
      <c r="P72" s="49">
        <f t="shared" si="79"/>
        <v>0</v>
      </c>
      <c r="Q72" s="49">
        <f t="shared" si="80"/>
        <v>0</v>
      </c>
      <c r="R72" s="49">
        <f t="shared" si="81"/>
        <v>0</v>
      </c>
      <c r="S72" s="49">
        <f t="shared" si="82"/>
        <v>0</v>
      </c>
      <c r="T72" s="50"/>
      <c r="U72" s="50"/>
      <c r="V72" s="50"/>
      <c r="W72" s="50"/>
    </row>
    <row r="73" spans="1:23" s="54" customFormat="1" ht="56.25" x14ac:dyDescent="0.3">
      <c r="A73" s="51" t="s">
        <v>20</v>
      </c>
      <c r="B73" s="124" t="s">
        <v>235</v>
      </c>
      <c r="C73" s="126"/>
      <c r="D73" s="53">
        <f t="shared" ref="D73:O73" si="89">SUM(D74:D75)</f>
        <v>200544608</v>
      </c>
      <c r="E73" s="53">
        <f t="shared" si="89"/>
        <v>4066522</v>
      </c>
      <c r="F73" s="53">
        <f t="shared" si="89"/>
        <v>0</v>
      </c>
      <c r="G73" s="53">
        <f t="shared" si="89"/>
        <v>196478086</v>
      </c>
      <c r="H73" s="53">
        <f t="shared" si="89"/>
        <v>970617686</v>
      </c>
      <c r="I73" s="53">
        <f t="shared" si="89"/>
        <v>422958622</v>
      </c>
      <c r="J73" s="53">
        <f t="shared" si="89"/>
        <v>0</v>
      </c>
      <c r="K73" s="53">
        <f t="shared" si="89"/>
        <v>547659064</v>
      </c>
      <c r="L73" s="53">
        <f t="shared" si="89"/>
        <v>92975564.299999997</v>
      </c>
      <c r="M73" s="53">
        <f t="shared" si="89"/>
        <v>3628547</v>
      </c>
      <c r="N73" s="53">
        <f t="shared" si="89"/>
        <v>0</v>
      </c>
      <c r="O73" s="53">
        <f t="shared" si="89"/>
        <v>89347017.299999997</v>
      </c>
      <c r="P73" s="49">
        <f t="shared" si="79"/>
        <v>9.5790099068934538</v>
      </c>
      <c r="Q73" s="49">
        <f t="shared" si="80"/>
        <v>0.85789644926543196</v>
      </c>
      <c r="R73" s="49"/>
      <c r="S73" s="49">
        <f t="shared" si="82"/>
        <v>16.31435014467322</v>
      </c>
      <c r="T73" s="50">
        <f t="shared" si="83"/>
        <v>46.361537828032752</v>
      </c>
      <c r="U73" s="50">
        <f t="shared" si="84"/>
        <v>89.229739812055612</v>
      </c>
      <c r="V73" s="50"/>
      <c r="W73" s="50">
        <f t="shared" si="85"/>
        <v>45.474291367028073</v>
      </c>
    </row>
    <row r="74" spans="1:23" s="1" customFormat="1" ht="37.5" customHeight="1" x14ac:dyDescent="0.3">
      <c r="A74" s="125" t="s">
        <v>76</v>
      </c>
      <c r="B74" s="59" t="s">
        <v>236</v>
      </c>
      <c r="C74" s="19" t="s">
        <v>6</v>
      </c>
      <c r="D74" s="45">
        <f>SUM(E74:G74)</f>
        <v>18394188</v>
      </c>
      <c r="E74" s="45">
        <v>4066522</v>
      </c>
      <c r="F74" s="45">
        <v>0</v>
      </c>
      <c r="G74" s="45">
        <v>14327666</v>
      </c>
      <c r="H74" s="20">
        <f t="shared" si="88"/>
        <v>18394188</v>
      </c>
      <c r="I74" s="20">
        <v>4066522</v>
      </c>
      <c r="J74" s="20">
        <v>0</v>
      </c>
      <c r="K74" s="20">
        <v>14327666</v>
      </c>
      <c r="L74" s="50">
        <f>SUM(M74:O74)</f>
        <v>3628547</v>
      </c>
      <c r="M74" s="50">
        <v>3628547</v>
      </c>
      <c r="N74" s="50">
        <v>0</v>
      </c>
      <c r="O74" s="50">
        <v>0</v>
      </c>
      <c r="P74" s="49">
        <f t="shared" si="79"/>
        <v>19.726595161471653</v>
      </c>
      <c r="Q74" s="49">
        <f t="shared" si="80"/>
        <v>89.229739812055612</v>
      </c>
      <c r="R74" s="49"/>
      <c r="S74" s="49">
        <f t="shared" si="82"/>
        <v>0</v>
      </c>
      <c r="T74" s="50">
        <f t="shared" si="83"/>
        <v>19.726595161471653</v>
      </c>
      <c r="U74" s="50">
        <f t="shared" si="84"/>
        <v>89.229739812055612</v>
      </c>
      <c r="V74" s="50"/>
      <c r="W74" s="50">
        <f t="shared" si="85"/>
        <v>0</v>
      </c>
    </row>
    <row r="75" spans="1:23" s="1" customFormat="1" ht="42.75" customHeight="1" x14ac:dyDescent="0.3">
      <c r="A75" s="110" t="s">
        <v>309</v>
      </c>
      <c r="B75" s="112" t="s">
        <v>310</v>
      </c>
      <c r="C75" s="19" t="s">
        <v>169</v>
      </c>
      <c r="D75" s="45">
        <f t="shared" ref="D75" si="90">SUM(E75:G75)</f>
        <v>182150420</v>
      </c>
      <c r="E75" s="45">
        <v>0</v>
      </c>
      <c r="F75" s="45">
        <v>0</v>
      </c>
      <c r="G75" s="45">
        <v>182150420</v>
      </c>
      <c r="H75" s="20">
        <f t="shared" si="88"/>
        <v>952223498</v>
      </c>
      <c r="I75" s="20">
        <v>418892100</v>
      </c>
      <c r="J75" s="20">
        <v>0</v>
      </c>
      <c r="K75" s="20">
        <v>533331398</v>
      </c>
      <c r="L75" s="50">
        <f>SUM(M75:O75)</f>
        <v>89347017.299999997</v>
      </c>
      <c r="M75" s="50">
        <v>0</v>
      </c>
      <c r="N75" s="50">
        <v>0</v>
      </c>
      <c r="O75" s="50">
        <v>89347017.299999997</v>
      </c>
      <c r="P75" s="49">
        <f t="shared" si="79"/>
        <v>9.3829880787083866</v>
      </c>
      <c r="Q75" s="49">
        <f t="shared" si="80"/>
        <v>0</v>
      </c>
      <c r="R75" s="49"/>
      <c r="S75" s="49">
        <f t="shared" si="82"/>
        <v>16.752626534843536</v>
      </c>
      <c r="T75" s="50">
        <f t="shared" si="83"/>
        <v>49.051227716082124</v>
      </c>
      <c r="U75" s="50"/>
      <c r="V75" s="50"/>
      <c r="W75" s="50">
        <f t="shared" si="85"/>
        <v>49.051227716082124</v>
      </c>
    </row>
    <row r="76" spans="1:23" s="54" customFormat="1" ht="37.5" x14ac:dyDescent="0.3">
      <c r="A76" s="51" t="s">
        <v>238</v>
      </c>
      <c r="B76" s="124" t="s">
        <v>237</v>
      </c>
      <c r="C76" s="19" t="s">
        <v>6</v>
      </c>
      <c r="D76" s="53">
        <f t="shared" ref="D76:G76" si="91">D77</f>
        <v>17196067</v>
      </c>
      <c r="E76" s="53">
        <f t="shared" si="91"/>
        <v>0</v>
      </c>
      <c r="F76" s="53">
        <f t="shared" si="91"/>
        <v>0</v>
      </c>
      <c r="G76" s="53">
        <f t="shared" si="91"/>
        <v>17196067</v>
      </c>
      <c r="H76" s="53">
        <f t="shared" ref="H76:K76" si="92">H77</f>
        <v>22322786</v>
      </c>
      <c r="I76" s="53">
        <f t="shared" si="92"/>
        <v>0</v>
      </c>
      <c r="J76" s="53">
        <f t="shared" si="92"/>
        <v>0</v>
      </c>
      <c r="K76" s="53">
        <f t="shared" si="92"/>
        <v>22322786</v>
      </c>
      <c r="L76" s="53">
        <f t="shared" ref="L76:O76" si="93">L77</f>
        <v>16922890.66</v>
      </c>
      <c r="M76" s="53">
        <f t="shared" si="93"/>
        <v>0</v>
      </c>
      <c r="N76" s="53">
        <f t="shared" si="93"/>
        <v>0</v>
      </c>
      <c r="O76" s="53">
        <f t="shared" si="93"/>
        <v>16922890.66</v>
      </c>
      <c r="P76" s="49">
        <f t="shared" si="79"/>
        <v>75.809939942084299</v>
      </c>
      <c r="Q76" s="49"/>
      <c r="R76" s="49"/>
      <c r="S76" s="49">
        <f t="shared" si="82"/>
        <v>75.809939942084299</v>
      </c>
      <c r="T76" s="50">
        <f t="shared" si="83"/>
        <v>98.411402211912758</v>
      </c>
      <c r="U76" s="50"/>
      <c r="V76" s="50"/>
      <c r="W76" s="50">
        <f t="shared" si="85"/>
        <v>98.411402211912758</v>
      </c>
    </row>
    <row r="77" spans="1:23" s="1" customFormat="1" ht="39" customHeight="1" x14ac:dyDescent="0.3">
      <c r="A77" s="125" t="s">
        <v>240</v>
      </c>
      <c r="B77" s="59" t="s">
        <v>239</v>
      </c>
      <c r="C77" s="19" t="s">
        <v>6</v>
      </c>
      <c r="D77" s="45">
        <f>SUM(E77:G77)</f>
        <v>17196067</v>
      </c>
      <c r="E77" s="45">
        <v>0</v>
      </c>
      <c r="F77" s="45">
        <v>0</v>
      </c>
      <c r="G77" s="45">
        <v>17196067</v>
      </c>
      <c r="H77" s="20">
        <f t="shared" si="88"/>
        <v>22322786</v>
      </c>
      <c r="I77" s="20">
        <v>0</v>
      </c>
      <c r="J77" s="20">
        <v>0</v>
      </c>
      <c r="K77" s="20">
        <v>22322786</v>
      </c>
      <c r="L77" s="50">
        <f>SUM(M77:O77)</f>
        <v>16922890.66</v>
      </c>
      <c r="M77" s="50">
        <v>0</v>
      </c>
      <c r="N77" s="50">
        <v>0</v>
      </c>
      <c r="O77" s="50">
        <v>16922890.66</v>
      </c>
      <c r="P77" s="49">
        <f t="shared" si="79"/>
        <v>75.809939942084299</v>
      </c>
      <c r="Q77" s="49"/>
      <c r="R77" s="49"/>
      <c r="S77" s="49">
        <f t="shared" si="82"/>
        <v>75.809939942084299</v>
      </c>
      <c r="T77" s="50">
        <f t="shared" si="83"/>
        <v>98.411402211912758</v>
      </c>
      <c r="U77" s="50"/>
      <c r="V77" s="50"/>
      <c r="W77" s="50">
        <f t="shared" si="85"/>
        <v>98.411402211912758</v>
      </c>
    </row>
    <row r="78" spans="1:23" s="54" customFormat="1" ht="23.25" customHeight="1" x14ac:dyDescent="0.3">
      <c r="A78" s="131" t="s">
        <v>181</v>
      </c>
      <c r="B78" s="132"/>
      <c r="C78" s="132"/>
      <c r="D78" s="132"/>
      <c r="E78" s="132"/>
      <c r="F78" s="132"/>
      <c r="G78" s="132"/>
      <c r="H78" s="132"/>
      <c r="I78" s="132"/>
      <c r="J78" s="132"/>
      <c r="K78" s="132"/>
      <c r="L78" s="132"/>
      <c r="M78" s="132"/>
      <c r="N78" s="132"/>
      <c r="O78" s="132"/>
      <c r="P78" s="132"/>
      <c r="Q78" s="132"/>
      <c r="R78" s="132"/>
      <c r="S78" s="132"/>
      <c r="T78" s="132"/>
      <c r="U78" s="132"/>
      <c r="V78" s="132"/>
      <c r="W78" s="132"/>
    </row>
    <row r="79" spans="1:23" s="1" customFormat="1" ht="23.25" customHeight="1" x14ac:dyDescent="0.3">
      <c r="A79" s="51" t="s">
        <v>77</v>
      </c>
      <c r="B79" s="128" t="s">
        <v>241</v>
      </c>
      <c r="C79" s="128"/>
      <c r="D79" s="52">
        <f t="shared" ref="D79:O79" si="94">D80+D96</f>
        <v>545717395.5</v>
      </c>
      <c r="E79" s="52">
        <f t="shared" si="94"/>
        <v>24218962.5</v>
      </c>
      <c r="F79" s="52">
        <f t="shared" si="94"/>
        <v>13756500</v>
      </c>
      <c r="G79" s="52">
        <f t="shared" si="94"/>
        <v>507741933</v>
      </c>
      <c r="H79" s="52">
        <f t="shared" si="94"/>
        <v>729729843.5</v>
      </c>
      <c r="I79" s="52">
        <f t="shared" si="94"/>
        <v>24665237.5</v>
      </c>
      <c r="J79" s="52">
        <f t="shared" si="94"/>
        <v>13756500</v>
      </c>
      <c r="K79" s="52">
        <f t="shared" si="94"/>
        <v>691308106</v>
      </c>
      <c r="L79" s="52">
        <f t="shared" si="94"/>
        <v>470972172.30000001</v>
      </c>
      <c r="M79" s="52">
        <f t="shared" si="94"/>
        <v>23741689.059999999</v>
      </c>
      <c r="N79" s="52">
        <f t="shared" si="94"/>
        <v>13588900</v>
      </c>
      <c r="O79" s="52">
        <f t="shared" si="94"/>
        <v>433641583.24000001</v>
      </c>
      <c r="P79" s="49">
        <f t="shared" ref="P79" si="95">L79/H79*100</f>
        <v>64.540620956528002</v>
      </c>
      <c r="Q79" s="49">
        <f t="shared" ref="Q79" si="96">M79/I79*100</f>
        <v>96.255667759128599</v>
      </c>
      <c r="R79" s="49">
        <f t="shared" ref="R79" si="97">N79/J79*100</f>
        <v>98.781666848398942</v>
      </c>
      <c r="S79" s="49">
        <f t="shared" ref="S79" si="98">O79/K79*100</f>
        <v>62.727686754478761</v>
      </c>
      <c r="T79" s="50">
        <f>L79/D79*100</f>
        <v>86.303309402201393</v>
      </c>
      <c r="U79" s="50">
        <f t="shared" ref="U79:W79" si="99">M79/E79*100</f>
        <v>98.029339861276057</v>
      </c>
      <c r="V79" s="50">
        <f t="shared" si="99"/>
        <v>98.781666848398942</v>
      </c>
      <c r="W79" s="50">
        <f t="shared" si="99"/>
        <v>85.405903088961537</v>
      </c>
    </row>
    <row r="80" spans="1:23" s="1" customFormat="1" ht="56.25" customHeight="1" x14ac:dyDescent="0.3">
      <c r="A80" s="51" t="s">
        <v>78</v>
      </c>
      <c r="B80" s="124" t="s">
        <v>321</v>
      </c>
      <c r="C80" s="118"/>
      <c r="D80" s="52">
        <f t="shared" ref="D80:O80" si="100">D81+D86+D89+D91+D94</f>
        <v>524894893.5</v>
      </c>
      <c r="E80" s="52">
        <f t="shared" si="100"/>
        <v>24218962.5</v>
      </c>
      <c r="F80" s="52">
        <f t="shared" si="100"/>
        <v>13756500</v>
      </c>
      <c r="G80" s="52">
        <f t="shared" si="100"/>
        <v>486919431</v>
      </c>
      <c r="H80" s="52">
        <f t="shared" si="100"/>
        <v>701733164.5</v>
      </c>
      <c r="I80" s="52">
        <f t="shared" si="100"/>
        <v>24665237.5</v>
      </c>
      <c r="J80" s="52">
        <f t="shared" si="100"/>
        <v>13756500</v>
      </c>
      <c r="K80" s="52">
        <f t="shared" si="100"/>
        <v>663311427</v>
      </c>
      <c r="L80" s="52">
        <f t="shared" si="100"/>
        <v>452152045.68000001</v>
      </c>
      <c r="M80" s="52">
        <f t="shared" si="100"/>
        <v>23741689.059999999</v>
      </c>
      <c r="N80" s="52">
        <f t="shared" si="100"/>
        <v>13588900</v>
      </c>
      <c r="O80" s="52">
        <f t="shared" si="100"/>
        <v>414821456.62</v>
      </c>
      <c r="P80" s="49">
        <f t="shared" ref="P80:P98" si="101">L80/H80*100</f>
        <v>64.433615019772944</v>
      </c>
      <c r="Q80" s="49">
        <f t="shared" ref="Q80:Q95" si="102">M80/I80*100</f>
        <v>96.255667759128599</v>
      </c>
      <c r="R80" s="49">
        <f t="shared" ref="R80:R95" si="103">N80/J80*100</f>
        <v>98.781666848398942</v>
      </c>
      <c r="S80" s="49">
        <f t="shared" ref="S80:S98" si="104">O80/K80*100</f>
        <v>62.537963275582165</v>
      </c>
      <c r="T80" s="50">
        <f t="shared" ref="T80:T98" si="105">L80/D80*100</f>
        <v>86.141444940538364</v>
      </c>
      <c r="U80" s="50">
        <f t="shared" ref="U80:U95" si="106">M80/E80*100</f>
        <v>98.029339861276057</v>
      </c>
      <c r="V80" s="50">
        <f t="shared" ref="V80:V95" si="107">N80/F80*100</f>
        <v>98.781666848398942</v>
      </c>
      <c r="W80" s="50">
        <f t="shared" ref="W80:W98" si="108">O80/G80*100</f>
        <v>85.193038151726583</v>
      </c>
    </row>
    <row r="81" spans="1:23" s="1" customFormat="1" ht="97.5" customHeight="1" x14ac:dyDescent="0.3">
      <c r="A81" s="51" t="s">
        <v>79</v>
      </c>
      <c r="B81" s="124" t="s">
        <v>242</v>
      </c>
      <c r="C81" s="58"/>
      <c r="D81" s="57">
        <f t="shared" ref="D81:O81" si="109">SUM(D82:D85)</f>
        <v>329461400.94</v>
      </c>
      <c r="E81" s="57">
        <f t="shared" si="109"/>
        <v>1979087.94</v>
      </c>
      <c r="F81" s="57">
        <f t="shared" si="109"/>
        <v>167600</v>
      </c>
      <c r="G81" s="57">
        <f t="shared" si="109"/>
        <v>327314713</v>
      </c>
      <c r="H81" s="57">
        <f t="shared" si="109"/>
        <v>459593822.94</v>
      </c>
      <c r="I81" s="57">
        <f t="shared" si="109"/>
        <v>2425362.94</v>
      </c>
      <c r="J81" s="57">
        <f t="shared" si="109"/>
        <v>167600</v>
      </c>
      <c r="K81" s="57">
        <f t="shared" si="109"/>
        <v>457000860</v>
      </c>
      <c r="L81" s="57">
        <f t="shared" si="109"/>
        <v>291166128.76999998</v>
      </c>
      <c r="M81" s="57">
        <f t="shared" si="109"/>
        <v>1501822.5</v>
      </c>
      <c r="N81" s="57">
        <f t="shared" si="109"/>
        <v>0</v>
      </c>
      <c r="O81" s="57">
        <f t="shared" si="109"/>
        <v>289664306.26999998</v>
      </c>
      <c r="P81" s="49">
        <f t="shared" si="101"/>
        <v>63.35292474285751</v>
      </c>
      <c r="Q81" s="49">
        <f t="shared" si="102"/>
        <v>61.921557191766105</v>
      </c>
      <c r="R81" s="49">
        <f t="shared" si="103"/>
        <v>0</v>
      </c>
      <c r="S81" s="49">
        <f t="shared" si="104"/>
        <v>63.383755179366617</v>
      </c>
      <c r="T81" s="50">
        <f t="shared" si="105"/>
        <v>88.376400980285339</v>
      </c>
      <c r="U81" s="50">
        <f t="shared" si="106"/>
        <v>75.884576407453636</v>
      </c>
      <c r="V81" s="50">
        <f t="shared" si="107"/>
        <v>0</v>
      </c>
      <c r="W81" s="50">
        <f t="shared" si="108"/>
        <v>88.497184747695712</v>
      </c>
    </row>
    <row r="82" spans="1:23" s="1" customFormat="1" ht="37.5" x14ac:dyDescent="0.3">
      <c r="A82" s="125" t="s">
        <v>131</v>
      </c>
      <c r="B82" s="69" t="s">
        <v>48</v>
      </c>
      <c r="C82" s="46" t="s">
        <v>179</v>
      </c>
      <c r="D82" s="47">
        <f>SUM(E82:G82)</f>
        <v>327175045</v>
      </c>
      <c r="E82" s="47">
        <v>0</v>
      </c>
      <c r="F82" s="47">
        <v>0</v>
      </c>
      <c r="G82" s="47">
        <v>327175045</v>
      </c>
      <c r="H82" s="50">
        <f>SUM(I82:K82)</f>
        <v>456856555</v>
      </c>
      <c r="I82" s="50">
        <v>0</v>
      </c>
      <c r="J82" s="50">
        <v>0</v>
      </c>
      <c r="K82" s="50">
        <v>456856555</v>
      </c>
      <c r="L82" s="50">
        <f t="shared" ref="L82:L85" si="110">SUM(M82:O82)</f>
        <v>289554140.76999998</v>
      </c>
      <c r="M82" s="20">
        <v>0</v>
      </c>
      <c r="N82" s="20">
        <v>0</v>
      </c>
      <c r="O82" s="20">
        <v>289554140.76999998</v>
      </c>
      <c r="P82" s="49">
        <f t="shared" si="101"/>
        <v>63.379662084524533</v>
      </c>
      <c r="Q82" s="49"/>
      <c r="R82" s="49"/>
      <c r="S82" s="49">
        <f t="shared" si="104"/>
        <v>63.379662084524533</v>
      </c>
      <c r="T82" s="50">
        <f t="shared" si="105"/>
        <v>88.501291646494607</v>
      </c>
      <c r="U82" s="50"/>
      <c r="V82" s="50"/>
      <c r="W82" s="50">
        <f t="shared" si="108"/>
        <v>88.501291646494607</v>
      </c>
    </row>
    <row r="83" spans="1:23" s="1" customFormat="1" ht="56.25" x14ac:dyDescent="0.3">
      <c r="A83" s="125" t="s">
        <v>132</v>
      </c>
      <c r="B83" s="69" t="s">
        <v>245</v>
      </c>
      <c r="C83" s="46" t="s">
        <v>179</v>
      </c>
      <c r="D83" s="47">
        <f t="shared" ref="D83:D85" si="111">SUM(E83:G83)</f>
        <v>735088</v>
      </c>
      <c r="E83" s="47">
        <v>624825</v>
      </c>
      <c r="F83" s="47">
        <v>0</v>
      </c>
      <c r="G83" s="47">
        <v>110263</v>
      </c>
      <c r="H83" s="50">
        <f>SUM(I83:K83)</f>
        <v>766000</v>
      </c>
      <c r="I83" s="50">
        <v>651100</v>
      </c>
      <c r="J83" s="50">
        <v>0</v>
      </c>
      <c r="K83" s="50">
        <v>114900</v>
      </c>
      <c r="L83" s="50">
        <f t="shared" si="110"/>
        <v>734438</v>
      </c>
      <c r="M83" s="20">
        <v>624272.5</v>
      </c>
      <c r="N83" s="20">
        <v>0</v>
      </c>
      <c r="O83" s="20">
        <v>110165.5</v>
      </c>
      <c r="P83" s="49">
        <f t="shared" si="101"/>
        <v>95.879634464751959</v>
      </c>
      <c r="Q83" s="49">
        <f t="shared" si="102"/>
        <v>95.879665181999698</v>
      </c>
      <c r="R83" s="49"/>
      <c r="S83" s="49">
        <f t="shared" si="104"/>
        <v>95.879460400348123</v>
      </c>
      <c r="T83" s="50">
        <f t="shared" si="105"/>
        <v>99.911575212763637</v>
      </c>
      <c r="U83" s="50">
        <f t="shared" si="106"/>
        <v>99.911575241067496</v>
      </c>
      <c r="V83" s="50"/>
      <c r="W83" s="50">
        <f t="shared" si="108"/>
        <v>99.911575052374786</v>
      </c>
    </row>
    <row r="84" spans="1:23" s="1" customFormat="1" ht="56.25" x14ac:dyDescent="0.3">
      <c r="A84" s="125"/>
      <c r="B84" s="69" t="s">
        <v>316</v>
      </c>
      <c r="C84" s="46" t="s">
        <v>179</v>
      </c>
      <c r="D84" s="47">
        <f t="shared" si="111"/>
        <v>963189</v>
      </c>
      <c r="E84" s="47">
        <v>963189</v>
      </c>
      <c r="F84" s="47">
        <v>0</v>
      </c>
      <c r="G84" s="47">
        <v>0</v>
      </c>
      <c r="H84" s="50">
        <f>SUM(I84:K84)</f>
        <v>1383189</v>
      </c>
      <c r="I84" s="50">
        <v>1383189</v>
      </c>
      <c r="J84" s="50">
        <v>0</v>
      </c>
      <c r="K84" s="50">
        <v>0</v>
      </c>
      <c r="L84" s="50">
        <f t="shared" si="110"/>
        <v>877550</v>
      </c>
      <c r="M84" s="20">
        <v>877550</v>
      </c>
      <c r="N84" s="20">
        <v>0</v>
      </c>
      <c r="O84" s="20">
        <v>0</v>
      </c>
      <c r="P84" s="49">
        <f t="shared" si="101"/>
        <v>63.44396897314828</v>
      </c>
      <c r="Q84" s="49">
        <f t="shared" si="102"/>
        <v>63.44396897314828</v>
      </c>
      <c r="R84" s="49"/>
      <c r="S84" s="49"/>
      <c r="T84" s="50">
        <f t="shared" si="105"/>
        <v>91.108806267513444</v>
      </c>
      <c r="U84" s="50">
        <f t="shared" si="106"/>
        <v>91.108806267513444</v>
      </c>
      <c r="V84" s="50"/>
      <c r="W84" s="50"/>
    </row>
    <row r="85" spans="1:23" s="1" customFormat="1" ht="57" customHeight="1" x14ac:dyDescent="0.3">
      <c r="A85" s="125" t="s">
        <v>133</v>
      </c>
      <c r="B85" s="69" t="s">
        <v>243</v>
      </c>
      <c r="C85" s="46" t="s">
        <v>179</v>
      </c>
      <c r="D85" s="47">
        <f t="shared" si="111"/>
        <v>588078.93999999994</v>
      </c>
      <c r="E85" s="47">
        <v>391073.94</v>
      </c>
      <c r="F85" s="47">
        <v>167600</v>
      </c>
      <c r="G85" s="47">
        <v>29405</v>
      </c>
      <c r="H85" s="50">
        <f t="shared" ref="H85" si="112">SUM(I85:K85)</f>
        <v>588078.93999999994</v>
      </c>
      <c r="I85" s="50">
        <v>391073.94</v>
      </c>
      <c r="J85" s="50">
        <v>167600</v>
      </c>
      <c r="K85" s="50">
        <v>29405</v>
      </c>
      <c r="L85" s="50">
        <f t="shared" si="110"/>
        <v>0</v>
      </c>
      <c r="M85" s="50">
        <v>0</v>
      </c>
      <c r="N85" s="50">
        <v>0</v>
      </c>
      <c r="O85" s="20">
        <v>0</v>
      </c>
      <c r="P85" s="49">
        <f t="shared" si="101"/>
        <v>0</v>
      </c>
      <c r="Q85" s="49">
        <f t="shared" si="102"/>
        <v>0</v>
      </c>
      <c r="R85" s="49">
        <f t="shared" si="103"/>
        <v>0</v>
      </c>
      <c r="S85" s="49">
        <f t="shared" si="104"/>
        <v>0</v>
      </c>
      <c r="T85" s="50">
        <f t="shared" si="105"/>
        <v>0</v>
      </c>
      <c r="U85" s="50">
        <f t="shared" si="106"/>
        <v>0</v>
      </c>
      <c r="V85" s="50">
        <f t="shared" si="107"/>
        <v>0</v>
      </c>
      <c r="W85" s="50">
        <f t="shared" si="108"/>
        <v>0</v>
      </c>
    </row>
    <row r="86" spans="1:23" s="1" customFormat="1" ht="43.5" customHeight="1" x14ac:dyDescent="0.3">
      <c r="A86" s="51" t="s">
        <v>80</v>
      </c>
      <c r="B86" s="70" t="s">
        <v>135</v>
      </c>
      <c r="C86" s="58"/>
      <c r="D86" s="57">
        <f t="shared" ref="D86:G86" si="113">SUM(D87:D88)</f>
        <v>152666448</v>
      </c>
      <c r="E86" s="57">
        <f t="shared" si="113"/>
        <v>985424</v>
      </c>
      <c r="F86" s="57">
        <f t="shared" si="113"/>
        <v>0</v>
      </c>
      <c r="G86" s="57">
        <f t="shared" si="113"/>
        <v>151681024</v>
      </c>
      <c r="H86" s="57">
        <f>SUM(H87:H88)</f>
        <v>199102434</v>
      </c>
      <c r="I86" s="57">
        <f t="shared" ref="I86:N86" si="114">SUM(I87:I88)</f>
        <v>985424</v>
      </c>
      <c r="J86" s="57">
        <f t="shared" si="114"/>
        <v>0</v>
      </c>
      <c r="K86" s="57">
        <f t="shared" si="114"/>
        <v>198117010</v>
      </c>
      <c r="L86" s="57">
        <f t="shared" si="114"/>
        <v>122787628.34999999</v>
      </c>
      <c r="M86" s="57">
        <f t="shared" si="114"/>
        <v>985416</v>
      </c>
      <c r="N86" s="57">
        <f t="shared" si="114"/>
        <v>0</v>
      </c>
      <c r="O86" s="57">
        <f>O87+O88</f>
        <v>121802212.34999999</v>
      </c>
      <c r="P86" s="49">
        <f t="shared" si="101"/>
        <v>61.670581259694693</v>
      </c>
      <c r="Q86" s="49">
        <f t="shared" si="102"/>
        <v>99.999188166718085</v>
      </c>
      <c r="R86" s="49"/>
      <c r="S86" s="49">
        <f t="shared" si="104"/>
        <v>61.479936705081506</v>
      </c>
      <c r="T86" s="50">
        <f t="shared" si="105"/>
        <v>80.428692721009654</v>
      </c>
      <c r="U86" s="50">
        <f t="shared" si="106"/>
        <v>99.999188166718085</v>
      </c>
      <c r="V86" s="50"/>
      <c r="W86" s="50">
        <f t="shared" si="108"/>
        <v>80.301549355310257</v>
      </c>
    </row>
    <row r="87" spans="1:23" s="1" customFormat="1" ht="37.5" x14ac:dyDescent="0.3">
      <c r="A87" s="125" t="s">
        <v>134</v>
      </c>
      <c r="B87" s="69" t="s">
        <v>48</v>
      </c>
      <c r="C87" s="46" t="s">
        <v>179</v>
      </c>
      <c r="D87" s="47">
        <f>SUM(E87:G87)</f>
        <v>151681024</v>
      </c>
      <c r="E87" s="47">
        <v>0</v>
      </c>
      <c r="F87" s="47">
        <v>0</v>
      </c>
      <c r="G87" s="47">
        <v>151681024</v>
      </c>
      <c r="H87" s="50">
        <f>SUM(I87:K87)</f>
        <v>198117010</v>
      </c>
      <c r="I87" s="50">
        <v>0</v>
      </c>
      <c r="J87" s="50">
        <v>0</v>
      </c>
      <c r="K87" s="50">
        <v>198117010</v>
      </c>
      <c r="L87" s="50">
        <f>SUM(M87:O87)</f>
        <v>121802212.34999999</v>
      </c>
      <c r="M87" s="50">
        <v>0</v>
      </c>
      <c r="N87" s="50">
        <v>0</v>
      </c>
      <c r="O87" s="50">
        <v>121802212.34999999</v>
      </c>
      <c r="P87" s="49">
        <f t="shared" si="101"/>
        <v>61.479936705081506</v>
      </c>
      <c r="Q87" s="49"/>
      <c r="R87" s="49"/>
      <c r="S87" s="49">
        <f t="shared" si="104"/>
        <v>61.479936705081506</v>
      </c>
      <c r="T87" s="50">
        <f t="shared" si="105"/>
        <v>80.301549355310257</v>
      </c>
      <c r="U87" s="50"/>
      <c r="V87" s="50"/>
      <c r="W87" s="50">
        <f t="shared" si="108"/>
        <v>80.301549355310257</v>
      </c>
    </row>
    <row r="88" spans="1:23" s="1" customFormat="1" ht="56.25" x14ac:dyDescent="0.3">
      <c r="A88" s="125" t="s">
        <v>317</v>
      </c>
      <c r="B88" s="69" t="s">
        <v>316</v>
      </c>
      <c r="C88" s="46" t="s">
        <v>179</v>
      </c>
      <c r="D88" s="47">
        <f>SUM(E88:G88)</f>
        <v>985424</v>
      </c>
      <c r="E88" s="47">
        <v>985424</v>
      </c>
      <c r="F88" s="47">
        <v>0</v>
      </c>
      <c r="G88" s="47">
        <v>0</v>
      </c>
      <c r="H88" s="50">
        <f>SUM(I88:K88)</f>
        <v>985424</v>
      </c>
      <c r="I88" s="50">
        <v>985424</v>
      </c>
      <c r="J88" s="50">
        <v>0</v>
      </c>
      <c r="K88" s="50">
        <v>0</v>
      </c>
      <c r="L88" s="50">
        <f>SUM(M88:O88)</f>
        <v>985416</v>
      </c>
      <c r="M88" s="50">
        <v>985416</v>
      </c>
      <c r="N88" s="50">
        <v>0</v>
      </c>
      <c r="O88" s="50">
        <v>0</v>
      </c>
      <c r="P88" s="49">
        <f t="shared" si="101"/>
        <v>99.999188166718085</v>
      </c>
      <c r="Q88" s="49">
        <f t="shared" si="102"/>
        <v>99.999188166718085</v>
      </c>
      <c r="R88" s="49"/>
      <c r="S88" s="49"/>
      <c r="T88" s="50">
        <f t="shared" si="105"/>
        <v>99.999188166718085</v>
      </c>
      <c r="U88" s="50">
        <f t="shared" si="106"/>
        <v>99.999188166718085</v>
      </c>
      <c r="V88" s="50"/>
      <c r="W88" s="50"/>
    </row>
    <row r="89" spans="1:23" s="54" customFormat="1" ht="46.5" customHeight="1" x14ac:dyDescent="0.3">
      <c r="A89" s="51" t="s">
        <v>81</v>
      </c>
      <c r="B89" s="70" t="s">
        <v>244</v>
      </c>
      <c r="C89" s="52"/>
      <c r="D89" s="52">
        <f t="shared" ref="D89:O89" si="115">SUM(D90:D90)</f>
        <v>1733137</v>
      </c>
      <c r="E89" s="52">
        <f t="shared" si="115"/>
        <v>0</v>
      </c>
      <c r="F89" s="52">
        <f t="shared" si="115"/>
        <v>0</v>
      </c>
      <c r="G89" s="52">
        <f t="shared" si="115"/>
        <v>1733137</v>
      </c>
      <c r="H89" s="52">
        <f t="shared" si="115"/>
        <v>2003000</v>
      </c>
      <c r="I89" s="52">
        <f t="shared" si="115"/>
        <v>0</v>
      </c>
      <c r="J89" s="52">
        <f t="shared" si="115"/>
        <v>0</v>
      </c>
      <c r="K89" s="52">
        <f t="shared" si="115"/>
        <v>2003000</v>
      </c>
      <c r="L89" s="52">
        <f t="shared" si="115"/>
        <v>803850</v>
      </c>
      <c r="M89" s="52">
        <f t="shared" si="115"/>
        <v>0</v>
      </c>
      <c r="N89" s="52">
        <f t="shared" si="115"/>
        <v>0</v>
      </c>
      <c r="O89" s="52">
        <f t="shared" si="115"/>
        <v>803850</v>
      </c>
      <c r="P89" s="49">
        <f t="shared" si="101"/>
        <v>40.13230154767848</v>
      </c>
      <c r="Q89" s="49"/>
      <c r="R89" s="49"/>
      <c r="S89" s="49">
        <f t="shared" si="104"/>
        <v>40.13230154767848</v>
      </c>
      <c r="T89" s="50">
        <f t="shared" si="105"/>
        <v>46.381215103018398</v>
      </c>
      <c r="U89" s="50"/>
      <c r="V89" s="50"/>
      <c r="W89" s="50">
        <f t="shared" si="108"/>
        <v>46.381215103018398</v>
      </c>
    </row>
    <row r="90" spans="1:23" s="1" customFormat="1" ht="24.75" customHeight="1" x14ac:dyDescent="0.3">
      <c r="A90" s="110" t="s">
        <v>352</v>
      </c>
      <c r="B90" s="109" t="s">
        <v>136</v>
      </c>
      <c r="C90" s="46" t="s">
        <v>179</v>
      </c>
      <c r="D90" s="47">
        <f>SUM(E90:G90)</f>
        <v>1733137</v>
      </c>
      <c r="E90" s="47">
        <v>0</v>
      </c>
      <c r="F90" s="47">
        <v>0</v>
      </c>
      <c r="G90" s="47">
        <v>1733137</v>
      </c>
      <c r="H90" s="50">
        <f t="shared" ref="H90" si="116">SUM(I90:K90)</f>
        <v>2003000</v>
      </c>
      <c r="I90" s="50">
        <v>0</v>
      </c>
      <c r="J90" s="50">
        <v>0</v>
      </c>
      <c r="K90" s="50">
        <v>2003000</v>
      </c>
      <c r="L90" s="50">
        <f t="shared" ref="L90" si="117">SUM(M90:O90)</f>
        <v>803850</v>
      </c>
      <c r="M90" s="50">
        <v>0</v>
      </c>
      <c r="N90" s="50">
        <v>0</v>
      </c>
      <c r="O90" s="50">
        <v>803850</v>
      </c>
      <c r="P90" s="49">
        <f t="shared" si="101"/>
        <v>40.13230154767848</v>
      </c>
      <c r="Q90" s="49"/>
      <c r="R90" s="49"/>
      <c r="S90" s="49">
        <f t="shared" si="104"/>
        <v>40.13230154767848</v>
      </c>
      <c r="T90" s="50">
        <f t="shared" si="105"/>
        <v>46.381215103018398</v>
      </c>
      <c r="U90" s="50"/>
      <c r="V90" s="50"/>
      <c r="W90" s="50">
        <f t="shared" si="108"/>
        <v>46.381215103018398</v>
      </c>
    </row>
    <row r="91" spans="1:23" s="54" customFormat="1" ht="56.25" x14ac:dyDescent="0.3">
      <c r="A91" s="51" t="s">
        <v>82</v>
      </c>
      <c r="B91" s="70" t="s">
        <v>292</v>
      </c>
      <c r="C91" s="58"/>
      <c r="D91" s="52">
        <f t="shared" ref="D91:O91" si="118">SUM(D92:D93)</f>
        <v>5479469</v>
      </c>
      <c r="E91" s="52">
        <f t="shared" si="118"/>
        <v>0</v>
      </c>
      <c r="F91" s="52">
        <f t="shared" si="118"/>
        <v>0</v>
      </c>
      <c r="G91" s="52">
        <f t="shared" si="118"/>
        <v>5479469</v>
      </c>
      <c r="H91" s="52">
        <f t="shared" si="118"/>
        <v>5479469</v>
      </c>
      <c r="I91" s="52">
        <f t="shared" si="118"/>
        <v>0</v>
      </c>
      <c r="J91" s="52">
        <f t="shared" si="118"/>
        <v>0</v>
      </c>
      <c r="K91" s="52">
        <f t="shared" si="118"/>
        <v>5479469</v>
      </c>
      <c r="L91" s="52">
        <f t="shared" si="118"/>
        <v>1840000</v>
      </c>
      <c r="M91" s="52">
        <f t="shared" si="118"/>
        <v>0</v>
      </c>
      <c r="N91" s="52">
        <f t="shared" si="118"/>
        <v>0</v>
      </c>
      <c r="O91" s="52">
        <f t="shared" si="118"/>
        <v>1840000</v>
      </c>
      <c r="P91" s="49">
        <f t="shared" si="101"/>
        <v>33.579896154171138</v>
      </c>
      <c r="Q91" s="49"/>
      <c r="R91" s="49"/>
      <c r="S91" s="49">
        <f t="shared" si="104"/>
        <v>33.579896154171138</v>
      </c>
      <c r="T91" s="50">
        <f t="shared" si="105"/>
        <v>33.579896154171138</v>
      </c>
      <c r="U91" s="50"/>
      <c r="V91" s="50"/>
      <c r="W91" s="50">
        <f t="shared" si="108"/>
        <v>33.579896154171138</v>
      </c>
    </row>
    <row r="92" spans="1:23" s="1" customFormat="1" ht="37.5" x14ac:dyDescent="0.3">
      <c r="A92" s="125" t="s">
        <v>293</v>
      </c>
      <c r="B92" s="69" t="s">
        <v>402</v>
      </c>
      <c r="C92" s="46" t="s">
        <v>169</v>
      </c>
      <c r="D92" s="47">
        <f>SUM(E92:G92)</f>
        <v>3630877</v>
      </c>
      <c r="E92" s="47">
        <v>0</v>
      </c>
      <c r="F92" s="47">
        <v>0</v>
      </c>
      <c r="G92" s="47">
        <v>3630877</v>
      </c>
      <c r="H92" s="50">
        <f>SUM(I92:K92)</f>
        <v>3630877</v>
      </c>
      <c r="I92" s="50">
        <v>0</v>
      </c>
      <c r="J92" s="50">
        <v>0</v>
      </c>
      <c r="K92" s="50">
        <v>3630877</v>
      </c>
      <c r="L92" s="50">
        <f>SUM(M92:O92)</f>
        <v>1840000</v>
      </c>
      <c r="M92" s="50">
        <v>0</v>
      </c>
      <c r="N92" s="50">
        <v>0</v>
      </c>
      <c r="O92" s="50">
        <v>1840000</v>
      </c>
      <c r="P92" s="49">
        <f t="shared" si="101"/>
        <v>50.676461912645344</v>
      </c>
      <c r="Q92" s="49"/>
      <c r="R92" s="49"/>
      <c r="S92" s="49">
        <f t="shared" si="104"/>
        <v>50.676461912645344</v>
      </c>
      <c r="T92" s="50">
        <f t="shared" si="105"/>
        <v>50.676461912645344</v>
      </c>
      <c r="U92" s="50"/>
      <c r="V92" s="50"/>
      <c r="W92" s="50">
        <f t="shared" si="108"/>
        <v>50.676461912645344</v>
      </c>
    </row>
    <row r="93" spans="1:23" s="1" customFormat="1" ht="37.5" x14ac:dyDescent="0.3">
      <c r="A93" s="125" t="s">
        <v>294</v>
      </c>
      <c r="B93" s="69" t="s">
        <v>303</v>
      </c>
      <c r="C93" s="46" t="s">
        <v>169</v>
      </c>
      <c r="D93" s="47">
        <f t="shared" ref="D93:D95" si="119">SUM(E93:G93)</f>
        <v>1848592</v>
      </c>
      <c r="E93" s="47">
        <v>0</v>
      </c>
      <c r="F93" s="47">
        <v>0</v>
      </c>
      <c r="G93" s="47">
        <v>1848592</v>
      </c>
      <c r="H93" s="50">
        <f t="shared" ref="H93" si="120">SUM(I93:K93)</f>
        <v>1848592</v>
      </c>
      <c r="I93" s="50">
        <v>0</v>
      </c>
      <c r="J93" s="50">
        <v>0</v>
      </c>
      <c r="K93" s="50">
        <v>1848592</v>
      </c>
      <c r="L93" s="50">
        <f t="shared" ref="L93" si="121">SUM(M93:O93)</f>
        <v>0</v>
      </c>
      <c r="M93" s="50">
        <v>0</v>
      </c>
      <c r="N93" s="50">
        <v>0</v>
      </c>
      <c r="O93" s="50">
        <v>0</v>
      </c>
      <c r="P93" s="49">
        <f t="shared" si="101"/>
        <v>0</v>
      </c>
      <c r="Q93" s="49"/>
      <c r="R93" s="49"/>
      <c r="S93" s="49">
        <f t="shared" si="104"/>
        <v>0</v>
      </c>
      <c r="T93" s="50">
        <f t="shared" si="105"/>
        <v>0</v>
      </c>
      <c r="U93" s="50"/>
      <c r="V93" s="50"/>
      <c r="W93" s="50">
        <f t="shared" si="108"/>
        <v>0</v>
      </c>
    </row>
    <row r="94" spans="1:23" s="54" customFormat="1" ht="23.25" customHeight="1" x14ac:dyDescent="0.3">
      <c r="A94" s="51" t="s">
        <v>396</v>
      </c>
      <c r="B94" s="70" t="s">
        <v>378</v>
      </c>
      <c r="C94" s="58"/>
      <c r="D94" s="63">
        <f>D95</f>
        <v>35554438.560000002</v>
      </c>
      <c r="E94" s="63">
        <f t="shared" ref="E94:O94" si="122">E95</f>
        <v>21254450.559999999</v>
      </c>
      <c r="F94" s="63">
        <f t="shared" si="122"/>
        <v>13588900</v>
      </c>
      <c r="G94" s="63">
        <f t="shared" si="122"/>
        <v>711088</v>
      </c>
      <c r="H94" s="63">
        <f t="shared" si="122"/>
        <v>35554438.560000002</v>
      </c>
      <c r="I94" s="63">
        <f t="shared" si="122"/>
        <v>21254450.559999999</v>
      </c>
      <c r="J94" s="63">
        <f t="shared" si="122"/>
        <v>13588900</v>
      </c>
      <c r="K94" s="63">
        <f t="shared" si="122"/>
        <v>711088</v>
      </c>
      <c r="L94" s="63">
        <f t="shared" si="122"/>
        <v>35554438.560000002</v>
      </c>
      <c r="M94" s="63">
        <f t="shared" si="122"/>
        <v>21254450.559999999</v>
      </c>
      <c r="N94" s="63">
        <f t="shared" si="122"/>
        <v>13588900</v>
      </c>
      <c r="O94" s="63">
        <f t="shared" si="122"/>
        <v>711088</v>
      </c>
      <c r="P94" s="49">
        <f t="shared" si="101"/>
        <v>100</v>
      </c>
      <c r="Q94" s="49">
        <f t="shared" si="102"/>
        <v>100</v>
      </c>
      <c r="R94" s="49">
        <f t="shared" si="103"/>
        <v>100</v>
      </c>
      <c r="S94" s="49">
        <f t="shared" si="104"/>
        <v>100</v>
      </c>
      <c r="T94" s="50">
        <f t="shared" si="105"/>
        <v>100</v>
      </c>
      <c r="U94" s="50">
        <f t="shared" si="106"/>
        <v>100</v>
      </c>
      <c r="V94" s="50">
        <f t="shared" si="107"/>
        <v>100</v>
      </c>
      <c r="W94" s="50">
        <f t="shared" si="108"/>
        <v>100</v>
      </c>
    </row>
    <row r="95" spans="1:23" s="1" customFormat="1" ht="27" customHeight="1" x14ac:dyDescent="0.3">
      <c r="A95" s="125" t="s">
        <v>397</v>
      </c>
      <c r="B95" s="69" t="s">
        <v>378</v>
      </c>
      <c r="C95" s="46" t="s">
        <v>179</v>
      </c>
      <c r="D95" s="47">
        <f t="shared" si="119"/>
        <v>35554438.560000002</v>
      </c>
      <c r="E95" s="47">
        <v>21254450.559999999</v>
      </c>
      <c r="F95" s="47">
        <v>13588900</v>
      </c>
      <c r="G95" s="47">
        <v>711088</v>
      </c>
      <c r="H95" s="50">
        <f>SUM(I95:K95)</f>
        <v>35554438.560000002</v>
      </c>
      <c r="I95" s="50">
        <v>21254450.559999999</v>
      </c>
      <c r="J95" s="50">
        <v>13588900</v>
      </c>
      <c r="K95" s="50">
        <v>711088</v>
      </c>
      <c r="L95" s="50">
        <f>SUM(M95:O95)</f>
        <v>35554438.560000002</v>
      </c>
      <c r="M95" s="50">
        <v>21254450.559999999</v>
      </c>
      <c r="N95" s="50">
        <v>13588900</v>
      </c>
      <c r="O95" s="50">
        <v>711088</v>
      </c>
      <c r="P95" s="49">
        <f t="shared" si="101"/>
        <v>100</v>
      </c>
      <c r="Q95" s="49">
        <f t="shared" si="102"/>
        <v>100</v>
      </c>
      <c r="R95" s="49">
        <f t="shared" si="103"/>
        <v>100</v>
      </c>
      <c r="S95" s="49">
        <f t="shared" si="104"/>
        <v>100</v>
      </c>
      <c r="T95" s="50">
        <f t="shared" si="105"/>
        <v>100</v>
      </c>
      <c r="U95" s="50">
        <f t="shared" si="106"/>
        <v>100</v>
      </c>
      <c r="V95" s="50">
        <f t="shared" si="107"/>
        <v>100</v>
      </c>
      <c r="W95" s="50">
        <f t="shared" si="108"/>
        <v>100</v>
      </c>
    </row>
    <row r="96" spans="1:23" s="54" customFormat="1" ht="39" customHeight="1" x14ac:dyDescent="0.3">
      <c r="A96" s="51" t="s">
        <v>83</v>
      </c>
      <c r="B96" s="70" t="s">
        <v>246</v>
      </c>
      <c r="C96" s="58"/>
      <c r="D96" s="57">
        <f>D97+D98</f>
        <v>20822502</v>
      </c>
      <c r="E96" s="57">
        <f t="shared" ref="E96:F96" si="123">E97+E98</f>
        <v>0</v>
      </c>
      <c r="F96" s="57">
        <f t="shared" si="123"/>
        <v>0</v>
      </c>
      <c r="G96" s="57">
        <f>G97+G98</f>
        <v>20822502</v>
      </c>
      <c r="H96" s="57">
        <f>H97+H98</f>
        <v>27996679</v>
      </c>
      <c r="I96" s="57">
        <f>I97+I98</f>
        <v>0</v>
      </c>
      <c r="J96" s="57">
        <f t="shared" ref="J96" si="124">J97+J98</f>
        <v>0</v>
      </c>
      <c r="K96" s="57">
        <f>K97+K98</f>
        <v>27996679</v>
      </c>
      <c r="L96" s="57">
        <f>L97+L98</f>
        <v>18820126.620000001</v>
      </c>
      <c r="M96" s="57">
        <f t="shared" ref="M96:N96" si="125">M97+M98</f>
        <v>0</v>
      </c>
      <c r="N96" s="57">
        <f t="shared" si="125"/>
        <v>0</v>
      </c>
      <c r="O96" s="57">
        <f>O97+O98</f>
        <v>18820126.620000001</v>
      </c>
      <c r="P96" s="49">
        <f t="shared" si="101"/>
        <v>67.222711022260896</v>
      </c>
      <c r="Q96" s="49"/>
      <c r="R96" s="49"/>
      <c r="S96" s="49">
        <f t="shared" si="104"/>
        <v>67.222711022260896</v>
      </c>
      <c r="T96" s="50">
        <f t="shared" si="105"/>
        <v>90.383598570431161</v>
      </c>
      <c r="U96" s="50"/>
      <c r="V96" s="50"/>
      <c r="W96" s="50">
        <f t="shared" si="108"/>
        <v>90.383598570431161</v>
      </c>
    </row>
    <row r="97" spans="1:23" s="1" customFormat="1" ht="37.5" customHeight="1" x14ac:dyDescent="0.3">
      <c r="A97" s="125" t="s">
        <v>84</v>
      </c>
      <c r="B97" s="69" t="s">
        <v>247</v>
      </c>
      <c r="C97" s="46" t="s">
        <v>179</v>
      </c>
      <c r="D97" s="47">
        <f>SUM(E97:G97)</f>
        <v>19255716</v>
      </c>
      <c r="E97" s="47">
        <v>0</v>
      </c>
      <c r="F97" s="47">
        <v>0</v>
      </c>
      <c r="G97" s="47">
        <v>19255716</v>
      </c>
      <c r="H97" s="50">
        <f>SUM(I97:K97)</f>
        <v>25907630</v>
      </c>
      <c r="I97" s="50">
        <v>0</v>
      </c>
      <c r="J97" s="50">
        <v>0</v>
      </c>
      <c r="K97" s="50">
        <v>25907630</v>
      </c>
      <c r="L97" s="50">
        <f t="shared" ref="L97:L98" si="126">SUM(M97:O97)</f>
        <v>17253340.620000001</v>
      </c>
      <c r="M97" s="50">
        <v>0</v>
      </c>
      <c r="N97" s="50">
        <v>0</v>
      </c>
      <c r="O97" s="50">
        <v>17253340.620000001</v>
      </c>
      <c r="P97" s="49">
        <f t="shared" si="101"/>
        <v>66.595596046415679</v>
      </c>
      <c r="Q97" s="49"/>
      <c r="R97" s="49"/>
      <c r="S97" s="49">
        <f t="shared" si="104"/>
        <v>66.595596046415679</v>
      </c>
      <c r="T97" s="50">
        <f t="shared" si="105"/>
        <v>89.601137760860212</v>
      </c>
      <c r="U97" s="50"/>
      <c r="V97" s="50"/>
      <c r="W97" s="50">
        <f t="shared" si="108"/>
        <v>89.601137760860212</v>
      </c>
    </row>
    <row r="98" spans="1:23" s="1" customFormat="1" ht="38.25" customHeight="1" x14ac:dyDescent="0.3">
      <c r="A98" s="125" t="s">
        <v>249</v>
      </c>
      <c r="B98" s="69" t="s">
        <v>248</v>
      </c>
      <c r="C98" s="46" t="s">
        <v>179</v>
      </c>
      <c r="D98" s="47">
        <f>SUM(E98:G98)</f>
        <v>1566786</v>
      </c>
      <c r="E98" s="47">
        <v>0</v>
      </c>
      <c r="F98" s="47">
        <v>0</v>
      </c>
      <c r="G98" s="47">
        <v>1566786</v>
      </c>
      <c r="H98" s="50">
        <f>SUM(I98:K98)</f>
        <v>2089049</v>
      </c>
      <c r="I98" s="50">
        <v>0</v>
      </c>
      <c r="J98" s="50">
        <v>0</v>
      </c>
      <c r="K98" s="50">
        <v>2089049</v>
      </c>
      <c r="L98" s="50">
        <f t="shared" si="126"/>
        <v>1566786</v>
      </c>
      <c r="M98" s="50">
        <v>0</v>
      </c>
      <c r="N98" s="50">
        <v>0</v>
      </c>
      <c r="O98" s="50">
        <v>1566786</v>
      </c>
      <c r="P98" s="49">
        <f t="shared" si="101"/>
        <v>74.999964098496491</v>
      </c>
      <c r="Q98" s="49"/>
      <c r="R98" s="49"/>
      <c r="S98" s="49">
        <f t="shared" si="104"/>
        <v>74.999964098496491</v>
      </c>
      <c r="T98" s="50">
        <f t="shared" si="105"/>
        <v>100</v>
      </c>
      <c r="U98" s="50"/>
      <c r="V98" s="50"/>
      <c r="W98" s="50">
        <f t="shared" si="108"/>
        <v>100</v>
      </c>
    </row>
    <row r="99" spans="1:23" s="54" customFormat="1" ht="30" customHeight="1" x14ac:dyDescent="0.3">
      <c r="A99" s="131" t="s">
        <v>9</v>
      </c>
      <c r="B99" s="132"/>
      <c r="C99" s="132"/>
      <c r="D99" s="132"/>
      <c r="E99" s="132"/>
      <c r="F99" s="132"/>
      <c r="G99" s="132"/>
      <c r="H99" s="132"/>
      <c r="I99" s="132"/>
      <c r="J99" s="132"/>
      <c r="K99" s="132"/>
      <c r="L99" s="132"/>
      <c r="M99" s="132"/>
      <c r="N99" s="132"/>
      <c r="O99" s="132"/>
      <c r="P99" s="132"/>
      <c r="Q99" s="132"/>
      <c r="R99" s="132"/>
      <c r="S99" s="132"/>
      <c r="T99" s="132"/>
      <c r="U99" s="132"/>
      <c r="V99" s="132"/>
      <c r="W99" s="132"/>
    </row>
    <row r="100" spans="1:23" s="1" customFormat="1" ht="35.25" customHeight="1" x14ac:dyDescent="0.3">
      <c r="A100" s="51" t="s">
        <v>105</v>
      </c>
      <c r="B100" s="128" t="s">
        <v>250</v>
      </c>
      <c r="C100" s="128"/>
      <c r="D100" s="52">
        <f t="shared" ref="D100:O100" si="127">D101+D126+D128+D130+D135+D139</f>
        <v>3536248834</v>
      </c>
      <c r="E100" s="52">
        <f t="shared" si="127"/>
        <v>2681247772.9499998</v>
      </c>
      <c r="F100" s="52">
        <f t="shared" si="127"/>
        <v>98022096.049999997</v>
      </c>
      <c r="G100" s="52">
        <f t="shared" si="127"/>
        <v>756978965</v>
      </c>
      <c r="H100" s="52">
        <f t="shared" si="127"/>
        <v>4725320507</v>
      </c>
      <c r="I100" s="52">
        <f t="shared" si="127"/>
        <v>3607162363.9499998</v>
      </c>
      <c r="J100" s="52">
        <f t="shared" si="127"/>
        <v>121368502.05</v>
      </c>
      <c r="K100" s="52">
        <f t="shared" si="127"/>
        <v>996789641</v>
      </c>
      <c r="L100" s="52">
        <f t="shared" si="127"/>
        <v>3034781303.71</v>
      </c>
      <c r="M100" s="52">
        <f t="shared" si="127"/>
        <v>2371828966.5799999</v>
      </c>
      <c r="N100" s="52">
        <f t="shared" si="127"/>
        <v>74110259.340000004</v>
      </c>
      <c r="O100" s="52">
        <f t="shared" si="127"/>
        <v>588842077.78999996</v>
      </c>
      <c r="P100" s="49">
        <f t="shared" ref="P100" si="128">L100/H100*100</f>
        <v>64.223819298909618</v>
      </c>
      <c r="Q100" s="49">
        <f>M100/I100*100</f>
        <v>65.753318738409774</v>
      </c>
      <c r="R100" s="49">
        <f>N100/J100*100</f>
        <v>61.062185071270726</v>
      </c>
      <c r="S100" s="49">
        <f t="shared" ref="S100" si="129">O100/K100*100</f>
        <v>59.073856064481312</v>
      </c>
      <c r="T100" s="50">
        <f t="shared" ref="T100" si="130">L100/D100*100</f>
        <v>85.819223877331936</v>
      </c>
      <c r="U100" s="50">
        <f t="shared" ref="U100:V100" si="131">M100/E100*100</f>
        <v>88.459895072301848</v>
      </c>
      <c r="V100" s="50">
        <f t="shared" si="131"/>
        <v>75.605666810264054</v>
      </c>
      <c r="W100" s="50">
        <f t="shared" ref="W100" si="132">O100/G100*100</f>
        <v>77.788433366837339</v>
      </c>
    </row>
    <row r="101" spans="1:23" s="54" customFormat="1" ht="37.5" x14ac:dyDescent="0.3">
      <c r="A101" s="51" t="s">
        <v>106</v>
      </c>
      <c r="B101" s="124" t="s">
        <v>251</v>
      </c>
      <c r="C101" s="126"/>
      <c r="D101" s="53">
        <f>D102+D120+D115+D124+D122+D123</f>
        <v>3331528805</v>
      </c>
      <c r="E101" s="53">
        <f t="shared" ref="E101:O101" si="133">E102+E120+E115+E124+E122+E123</f>
        <v>2637770938.9499998</v>
      </c>
      <c r="F101" s="53">
        <f t="shared" si="133"/>
        <v>98022096.049999997</v>
      </c>
      <c r="G101" s="53">
        <f t="shared" si="133"/>
        <v>595735770</v>
      </c>
      <c r="H101" s="53">
        <f t="shared" si="133"/>
        <v>4454910327</v>
      </c>
      <c r="I101" s="53">
        <f t="shared" si="133"/>
        <v>3544555510.9499998</v>
      </c>
      <c r="J101" s="53">
        <f t="shared" si="133"/>
        <v>121368502.05</v>
      </c>
      <c r="K101" s="53">
        <f t="shared" si="133"/>
        <v>788986314</v>
      </c>
      <c r="L101" s="53">
        <f t="shared" si="133"/>
        <v>2882097230.52</v>
      </c>
      <c r="M101" s="53">
        <f t="shared" si="133"/>
        <v>2357424269.5599999</v>
      </c>
      <c r="N101" s="53">
        <f t="shared" si="133"/>
        <v>74051259.340000004</v>
      </c>
      <c r="O101" s="53">
        <f t="shared" si="133"/>
        <v>450621701.61999995</v>
      </c>
      <c r="P101" s="49">
        <f t="shared" ref="P101:P140" si="134">L101/H101*100</f>
        <v>64.694842745821219</v>
      </c>
      <c r="Q101" s="49">
        <f t="shared" ref="Q101:Q132" si="135">M101/I101*100</f>
        <v>66.508318526183018</v>
      </c>
      <c r="R101" s="49">
        <f t="shared" ref="R101:R125" si="136">N101/J101*100</f>
        <v>61.013572788014812</v>
      </c>
      <c r="S101" s="49">
        <f t="shared" ref="S101:S140" si="137">O101/K101*100</f>
        <v>57.114007381882161</v>
      </c>
      <c r="T101" s="50">
        <f t="shared" ref="T101:T140" si="138">L101/D101*100</f>
        <v>86.5097497039351</v>
      </c>
      <c r="U101" s="50">
        <f t="shared" ref="U101:U132" si="139">M101/E101*100</f>
        <v>89.37183417823249</v>
      </c>
      <c r="V101" s="50">
        <f t="shared" ref="V101:V125" si="140">N101/F101*100</f>
        <v>75.545476299779651</v>
      </c>
      <c r="W101" s="50">
        <f t="shared" ref="W101:W140" si="141">O101/G101*100</f>
        <v>75.641202746647224</v>
      </c>
    </row>
    <row r="102" spans="1:23" s="54" customFormat="1" ht="39.75" customHeight="1" x14ac:dyDescent="0.3">
      <c r="A102" s="51" t="s">
        <v>107</v>
      </c>
      <c r="B102" s="124" t="s">
        <v>252</v>
      </c>
      <c r="C102" s="126"/>
      <c r="D102" s="53">
        <f t="shared" ref="D102:O102" si="142">SUM(D103:D114)</f>
        <v>3115374947</v>
      </c>
      <c r="E102" s="53">
        <f t="shared" si="142"/>
        <v>2589916746</v>
      </c>
      <c r="F102" s="53">
        <f t="shared" si="142"/>
        <v>0</v>
      </c>
      <c r="G102" s="53">
        <f t="shared" si="142"/>
        <v>525458201</v>
      </c>
      <c r="H102" s="53">
        <f t="shared" si="142"/>
        <v>4027903296</v>
      </c>
      <c r="I102" s="53">
        <f t="shared" si="142"/>
        <v>3366239618</v>
      </c>
      <c r="J102" s="53">
        <f t="shared" si="142"/>
        <v>0</v>
      </c>
      <c r="K102" s="53">
        <f t="shared" si="142"/>
        <v>661663678</v>
      </c>
      <c r="L102" s="53">
        <f t="shared" si="142"/>
        <v>2737910241.5999999</v>
      </c>
      <c r="M102" s="53">
        <f t="shared" si="142"/>
        <v>2325021021.0700002</v>
      </c>
      <c r="N102" s="53">
        <f t="shared" si="142"/>
        <v>0</v>
      </c>
      <c r="O102" s="53">
        <f t="shared" si="142"/>
        <v>412889220.52999997</v>
      </c>
      <c r="P102" s="49">
        <f t="shared" si="134"/>
        <v>67.973584279417608</v>
      </c>
      <c r="Q102" s="49">
        <f t="shared" si="135"/>
        <v>69.068791438304572</v>
      </c>
      <c r="R102" s="49"/>
      <c r="S102" s="49">
        <f t="shared" si="137"/>
        <v>62.401675391648141</v>
      </c>
      <c r="T102" s="50">
        <f t="shared" si="138"/>
        <v>87.883811360700392</v>
      </c>
      <c r="U102" s="50">
        <f t="shared" si="139"/>
        <v>89.772037061070847</v>
      </c>
      <c r="V102" s="50"/>
      <c r="W102" s="50">
        <f t="shared" si="141"/>
        <v>78.576986665015426</v>
      </c>
    </row>
    <row r="103" spans="1:23" s="1" customFormat="1" ht="37.5" x14ac:dyDescent="0.3">
      <c r="A103" s="125" t="s">
        <v>137</v>
      </c>
      <c r="B103" s="69" t="s">
        <v>48</v>
      </c>
      <c r="C103" s="19" t="s">
        <v>5</v>
      </c>
      <c r="D103" s="45">
        <f>SUM(E103:G103)</f>
        <v>522106293</v>
      </c>
      <c r="E103" s="45">
        <v>0</v>
      </c>
      <c r="F103" s="45">
        <v>0</v>
      </c>
      <c r="G103" s="45">
        <v>522106293</v>
      </c>
      <c r="H103" s="20">
        <f>SUM(I103:K103)</f>
        <v>657344072</v>
      </c>
      <c r="I103" s="20">
        <v>0</v>
      </c>
      <c r="J103" s="20">
        <v>0</v>
      </c>
      <c r="K103" s="20">
        <v>657344072</v>
      </c>
      <c r="L103" s="20">
        <f>M103+O103</f>
        <v>411213081.07999998</v>
      </c>
      <c r="M103" s="20">
        <v>0</v>
      </c>
      <c r="N103" s="20">
        <v>0</v>
      </c>
      <c r="O103" s="20">
        <v>411213081.07999998</v>
      </c>
      <c r="P103" s="49">
        <f t="shared" si="134"/>
        <v>62.556748983658593</v>
      </c>
      <c r="Q103" s="49"/>
      <c r="R103" s="49"/>
      <c r="S103" s="49">
        <f t="shared" si="137"/>
        <v>62.556748983658593</v>
      </c>
      <c r="T103" s="50">
        <f t="shared" si="138"/>
        <v>78.760414611589454</v>
      </c>
      <c r="U103" s="50"/>
      <c r="V103" s="50"/>
      <c r="W103" s="50">
        <f t="shared" si="141"/>
        <v>78.760414611589454</v>
      </c>
    </row>
    <row r="104" spans="1:23" s="1" customFormat="1" ht="111.75" customHeight="1" x14ac:dyDescent="0.3">
      <c r="A104" s="125" t="s">
        <v>348</v>
      </c>
      <c r="B104" s="69" t="s">
        <v>253</v>
      </c>
      <c r="C104" s="19" t="s">
        <v>5</v>
      </c>
      <c r="D104" s="45">
        <f t="shared" ref="D104:D114" si="143">SUM(E104:G104)</f>
        <v>453158</v>
      </c>
      <c r="E104" s="45">
        <v>0</v>
      </c>
      <c r="F104" s="45">
        <v>0</v>
      </c>
      <c r="G104" s="45">
        <v>453158</v>
      </c>
      <c r="H104" s="20">
        <f t="shared" ref="H104:H114" si="144">SUM(I104:K104)</f>
        <v>676556</v>
      </c>
      <c r="I104" s="20">
        <v>0</v>
      </c>
      <c r="J104" s="20">
        <v>0</v>
      </c>
      <c r="K104" s="20">
        <v>676556</v>
      </c>
      <c r="L104" s="20">
        <f t="shared" ref="L104:L117" si="145">M104+O104</f>
        <v>160600</v>
      </c>
      <c r="M104" s="20">
        <v>0</v>
      </c>
      <c r="N104" s="20">
        <v>0</v>
      </c>
      <c r="O104" s="20">
        <v>160600</v>
      </c>
      <c r="P104" s="49">
        <f t="shared" si="134"/>
        <v>23.737872400806438</v>
      </c>
      <c r="Q104" s="49"/>
      <c r="R104" s="49"/>
      <c r="S104" s="49">
        <f t="shared" si="137"/>
        <v>23.737872400806438</v>
      </c>
      <c r="T104" s="50">
        <f t="shared" si="138"/>
        <v>35.440177598100441</v>
      </c>
      <c r="U104" s="50"/>
      <c r="V104" s="50"/>
      <c r="W104" s="50">
        <f t="shared" si="141"/>
        <v>35.440177598100441</v>
      </c>
    </row>
    <row r="105" spans="1:23" s="1" customFormat="1" ht="115.5" customHeight="1" x14ac:dyDescent="0.3">
      <c r="A105" s="125" t="s">
        <v>138</v>
      </c>
      <c r="B105" s="69" t="s">
        <v>211</v>
      </c>
      <c r="C105" s="19" t="s">
        <v>5</v>
      </c>
      <c r="D105" s="45">
        <f t="shared" si="143"/>
        <v>31112000</v>
      </c>
      <c r="E105" s="45">
        <v>31112000</v>
      </c>
      <c r="F105" s="45">
        <v>0</v>
      </c>
      <c r="G105" s="45">
        <v>0</v>
      </c>
      <c r="H105" s="20">
        <f t="shared" si="144"/>
        <v>40080000</v>
      </c>
      <c r="I105" s="20">
        <v>40080000</v>
      </c>
      <c r="J105" s="20">
        <v>0</v>
      </c>
      <c r="K105" s="20">
        <v>0</v>
      </c>
      <c r="L105" s="20">
        <f t="shared" si="145"/>
        <v>30428000</v>
      </c>
      <c r="M105" s="20">
        <v>30428000</v>
      </c>
      <c r="N105" s="20">
        <v>0</v>
      </c>
      <c r="O105" s="20">
        <v>0</v>
      </c>
      <c r="P105" s="49">
        <f t="shared" si="134"/>
        <v>75.918163672654686</v>
      </c>
      <c r="Q105" s="49">
        <f t="shared" si="135"/>
        <v>75.918163672654686</v>
      </c>
      <c r="R105" s="49"/>
      <c r="S105" s="49"/>
      <c r="T105" s="50">
        <f t="shared" si="138"/>
        <v>97.801491385960404</v>
      </c>
      <c r="U105" s="50">
        <f t="shared" si="139"/>
        <v>97.801491385960404</v>
      </c>
      <c r="V105" s="50"/>
      <c r="W105" s="50"/>
    </row>
    <row r="106" spans="1:23" s="1" customFormat="1" ht="151.5" customHeight="1" x14ac:dyDescent="0.3">
      <c r="A106" s="125" t="s">
        <v>139</v>
      </c>
      <c r="B106" s="69" t="s">
        <v>346</v>
      </c>
      <c r="C106" s="19" t="s">
        <v>5</v>
      </c>
      <c r="D106" s="45">
        <f t="shared" si="143"/>
        <v>470000</v>
      </c>
      <c r="E106" s="45">
        <v>470000</v>
      </c>
      <c r="F106" s="45">
        <v>0</v>
      </c>
      <c r="G106" s="45">
        <v>0</v>
      </c>
      <c r="H106" s="20">
        <f t="shared" si="144"/>
        <v>600300</v>
      </c>
      <c r="I106" s="20">
        <v>600300</v>
      </c>
      <c r="J106" s="20">
        <v>0</v>
      </c>
      <c r="K106" s="20">
        <v>0</v>
      </c>
      <c r="L106" s="20">
        <f t="shared" si="145"/>
        <v>199392</v>
      </c>
      <c r="M106" s="20">
        <v>199392</v>
      </c>
      <c r="N106" s="20">
        <v>0</v>
      </c>
      <c r="O106" s="20">
        <v>0</v>
      </c>
      <c r="P106" s="49">
        <f t="shared" si="134"/>
        <v>33.215392303848077</v>
      </c>
      <c r="Q106" s="49">
        <f t="shared" si="135"/>
        <v>33.215392303848077</v>
      </c>
      <c r="R106" s="49"/>
      <c r="S106" s="49"/>
      <c r="T106" s="50">
        <f t="shared" si="138"/>
        <v>42.423829787234041</v>
      </c>
      <c r="U106" s="50">
        <f t="shared" si="139"/>
        <v>42.423829787234041</v>
      </c>
      <c r="V106" s="50"/>
      <c r="W106" s="50"/>
    </row>
    <row r="107" spans="1:23" s="1" customFormat="1" ht="150" x14ac:dyDescent="0.3">
      <c r="A107" s="125" t="s">
        <v>140</v>
      </c>
      <c r="B107" s="69" t="s">
        <v>212</v>
      </c>
      <c r="C107" s="19" t="s">
        <v>5</v>
      </c>
      <c r="D107" s="45">
        <f t="shared" si="143"/>
        <v>120775668</v>
      </c>
      <c r="E107" s="45">
        <v>120775668</v>
      </c>
      <c r="F107" s="45">
        <v>0</v>
      </c>
      <c r="G107" s="45">
        <v>0</v>
      </c>
      <c r="H107" s="20">
        <f t="shared" si="144"/>
        <v>185337600</v>
      </c>
      <c r="I107" s="20">
        <v>185337600</v>
      </c>
      <c r="J107" s="20">
        <v>0</v>
      </c>
      <c r="K107" s="20">
        <v>0</v>
      </c>
      <c r="L107" s="20">
        <f t="shared" si="145"/>
        <v>86434315.329999998</v>
      </c>
      <c r="M107" s="20">
        <v>86434315.329999998</v>
      </c>
      <c r="N107" s="20">
        <v>0</v>
      </c>
      <c r="O107" s="20">
        <v>0</v>
      </c>
      <c r="P107" s="49">
        <f t="shared" si="134"/>
        <v>46.636146863885145</v>
      </c>
      <c r="Q107" s="49">
        <f t="shared" si="135"/>
        <v>46.636146863885145</v>
      </c>
      <c r="R107" s="49"/>
      <c r="S107" s="49"/>
      <c r="T107" s="50">
        <f t="shared" si="138"/>
        <v>71.566000636817009</v>
      </c>
      <c r="U107" s="50">
        <f t="shared" si="139"/>
        <v>71.566000636817009</v>
      </c>
      <c r="V107" s="50"/>
      <c r="W107" s="50"/>
    </row>
    <row r="108" spans="1:23" s="54" customFormat="1" ht="93.75" x14ac:dyDescent="0.3">
      <c r="A108" s="125" t="s">
        <v>141</v>
      </c>
      <c r="B108" s="69" t="s">
        <v>213</v>
      </c>
      <c r="C108" s="19" t="s">
        <v>5</v>
      </c>
      <c r="D108" s="45">
        <f t="shared" si="143"/>
        <v>68467017</v>
      </c>
      <c r="E108" s="45">
        <v>68467017</v>
      </c>
      <c r="F108" s="45">
        <v>0</v>
      </c>
      <c r="G108" s="45">
        <v>0</v>
      </c>
      <c r="H108" s="20">
        <f t="shared" si="144"/>
        <v>92036000</v>
      </c>
      <c r="I108" s="20">
        <v>92036000</v>
      </c>
      <c r="J108" s="20">
        <v>0</v>
      </c>
      <c r="K108" s="20">
        <v>0</v>
      </c>
      <c r="L108" s="20">
        <f t="shared" si="145"/>
        <v>54126600.32</v>
      </c>
      <c r="M108" s="20">
        <v>54126600.32</v>
      </c>
      <c r="N108" s="20">
        <v>0</v>
      </c>
      <c r="O108" s="20">
        <v>0</v>
      </c>
      <c r="P108" s="49">
        <f t="shared" si="134"/>
        <v>58.810248511452045</v>
      </c>
      <c r="Q108" s="49">
        <f t="shared" si="135"/>
        <v>58.810248511452045</v>
      </c>
      <c r="R108" s="49"/>
      <c r="S108" s="49"/>
      <c r="T108" s="50">
        <f t="shared" si="138"/>
        <v>79.055000044766075</v>
      </c>
      <c r="U108" s="50">
        <f t="shared" si="139"/>
        <v>79.055000044766075</v>
      </c>
      <c r="V108" s="50"/>
      <c r="W108" s="50"/>
    </row>
    <row r="109" spans="1:23" s="54" customFormat="1" ht="58.5" customHeight="1" x14ac:dyDescent="0.3">
      <c r="A109" s="125" t="s">
        <v>142</v>
      </c>
      <c r="B109" s="69" t="s">
        <v>254</v>
      </c>
      <c r="C109" s="19" t="s">
        <v>5</v>
      </c>
      <c r="D109" s="45">
        <f t="shared" si="143"/>
        <v>721545000</v>
      </c>
      <c r="E109" s="45">
        <v>721545000</v>
      </c>
      <c r="F109" s="45">
        <v>0</v>
      </c>
      <c r="G109" s="45">
        <v>0</v>
      </c>
      <c r="H109" s="20">
        <f t="shared" si="144"/>
        <v>904160300</v>
      </c>
      <c r="I109" s="20">
        <v>904160300</v>
      </c>
      <c r="J109" s="20">
        <v>0</v>
      </c>
      <c r="K109" s="20">
        <v>0</v>
      </c>
      <c r="L109" s="20">
        <f t="shared" si="145"/>
        <v>611913223.44000006</v>
      </c>
      <c r="M109" s="20">
        <v>611913223.44000006</v>
      </c>
      <c r="N109" s="20">
        <v>0</v>
      </c>
      <c r="O109" s="20">
        <v>0</v>
      </c>
      <c r="P109" s="49">
        <f t="shared" si="134"/>
        <v>67.677515086650018</v>
      </c>
      <c r="Q109" s="49">
        <f t="shared" si="135"/>
        <v>67.677515086650018</v>
      </c>
      <c r="R109" s="49"/>
      <c r="S109" s="49"/>
      <c r="T109" s="50">
        <f t="shared" si="138"/>
        <v>84.805968226513954</v>
      </c>
      <c r="U109" s="50">
        <f t="shared" si="139"/>
        <v>84.805968226513954</v>
      </c>
      <c r="V109" s="50"/>
      <c r="W109" s="50"/>
    </row>
    <row r="110" spans="1:23" s="54" customFormat="1" ht="60.75" customHeight="1" x14ac:dyDescent="0.3">
      <c r="A110" s="125" t="s">
        <v>343</v>
      </c>
      <c r="B110" s="69" t="s">
        <v>325</v>
      </c>
      <c r="C110" s="19" t="s">
        <v>5</v>
      </c>
      <c r="D110" s="45">
        <f t="shared" si="143"/>
        <v>133409761</v>
      </c>
      <c r="E110" s="45">
        <v>133409761</v>
      </c>
      <c r="F110" s="45">
        <v>0</v>
      </c>
      <c r="G110" s="45">
        <v>0</v>
      </c>
      <c r="H110" s="20">
        <f t="shared" si="144"/>
        <v>160847300</v>
      </c>
      <c r="I110" s="20">
        <v>160847300</v>
      </c>
      <c r="J110" s="20">
        <v>0</v>
      </c>
      <c r="K110" s="20">
        <v>0</v>
      </c>
      <c r="L110" s="20">
        <f t="shared" si="145"/>
        <v>132588302</v>
      </c>
      <c r="M110" s="20">
        <v>132588302</v>
      </c>
      <c r="N110" s="20">
        <v>0</v>
      </c>
      <c r="O110" s="20">
        <v>0</v>
      </c>
      <c r="P110" s="49">
        <f t="shared" si="134"/>
        <v>82.431164215998649</v>
      </c>
      <c r="Q110" s="49">
        <f t="shared" si="135"/>
        <v>82.431164215998649</v>
      </c>
      <c r="R110" s="49"/>
      <c r="S110" s="49"/>
      <c r="T110" s="50">
        <f t="shared" si="138"/>
        <v>99.38425869753263</v>
      </c>
      <c r="U110" s="50">
        <f t="shared" si="139"/>
        <v>99.38425869753263</v>
      </c>
      <c r="V110" s="50"/>
      <c r="W110" s="50"/>
    </row>
    <row r="111" spans="1:23" s="54" customFormat="1" ht="76.5" customHeight="1" x14ac:dyDescent="0.3">
      <c r="A111" s="125" t="s">
        <v>143</v>
      </c>
      <c r="B111" s="69" t="s">
        <v>255</v>
      </c>
      <c r="C111" s="19" t="s">
        <v>5</v>
      </c>
      <c r="D111" s="45">
        <f t="shared" si="143"/>
        <v>1496330400</v>
      </c>
      <c r="E111" s="45">
        <v>1496330400</v>
      </c>
      <c r="F111" s="45">
        <v>0</v>
      </c>
      <c r="G111" s="45">
        <v>0</v>
      </c>
      <c r="H111" s="20">
        <f t="shared" si="144"/>
        <v>1958393118</v>
      </c>
      <c r="I111" s="20">
        <v>1958393118</v>
      </c>
      <c r="J111" s="20">
        <v>0</v>
      </c>
      <c r="K111" s="20">
        <v>0</v>
      </c>
      <c r="L111" s="20">
        <f t="shared" si="145"/>
        <v>1391640830.4400001</v>
      </c>
      <c r="M111" s="20">
        <v>1391640830.4400001</v>
      </c>
      <c r="N111" s="20">
        <v>0</v>
      </c>
      <c r="O111" s="20">
        <v>0</v>
      </c>
      <c r="P111" s="49">
        <f t="shared" si="134"/>
        <v>71.060341136268235</v>
      </c>
      <c r="Q111" s="49">
        <f t="shared" si="135"/>
        <v>71.060341136268235</v>
      </c>
      <c r="R111" s="49"/>
      <c r="S111" s="49"/>
      <c r="T111" s="50">
        <f t="shared" si="138"/>
        <v>93.003579319112944</v>
      </c>
      <c r="U111" s="50">
        <f t="shared" si="139"/>
        <v>93.003579319112944</v>
      </c>
      <c r="V111" s="50"/>
      <c r="W111" s="50"/>
    </row>
    <row r="112" spans="1:23" s="54" customFormat="1" ht="79.5" customHeight="1" x14ac:dyDescent="0.3">
      <c r="A112" s="125" t="s">
        <v>344</v>
      </c>
      <c r="B112" s="69" t="s">
        <v>326</v>
      </c>
      <c r="C112" s="19" t="s">
        <v>5</v>
      </c>
      <c r="D112" s="45">
        <f t="shared" si="143"/>
        <v>16177000</v>
      </c>
      <c r="E112" s="45">
        <v>16177000</v>
      </c>
      <c r="F112" s="45">
        <v>0</v>
      </c>
      <c r="G112" s="45">
        <v>0</v>
      </c>
      <c r="H112" s="20">
        <f>SUM(I112:K112)</f>
        <v>23155100</v>
      </c>
      <c r="I112" s="20">
        <v>23155100</v>
      </c>
      <c r="J112" s="20">
        <v>0</v>
      </c>
      <c r="K112" s="20">
        <v>0</v>
      </c>
      <c r="L112" s="20">
        <f>SUM(M112:O112)</f>
        <v>16163845.060000001</v>
      </c>
      <c r="M112" s="20">
        <v>16163845.060000001</v>
      </c>
      <c r="N112" s="20">
        <v>0</v>
      </c>
      <c r="O112" s="20">
        <v>0</v>
      </c>
      <c r="P112" s="49">
        <f t="shared" si="134"/>
        <v>69.80684626712906</v>
      </c>
      <c r="Q112" s="49">
        <f t="shared" si="135"/>
        <v>69.80684626712906</v>
      </c>
      <c r="R112" s="49"/>
      <c r="S112" s="49"/>
      <c r="T112" s="50">
        <f t="shared" si="138"/>
        <v>99.918681214069366</v>
      </c>
      <c r="U112" s="50">
        <f t="shared" si="139"/>
        <v>99.918681214069366</v>
      </c>
      <c r="V112" s="50"/>
      <c r="W112" s="50"/>
    </row>
    <row r="113" spans="1:23" s="54" customFormat="1" ht="40.5" customHeight="1" x14ac:dyDescent="0.3">
      <c r="A113" s="125" t="s">
        <v>318</v>
      </c>
      <c r="B113" s="69" t="s">
        <v>260</v>
      </c>
      <c r="C113" s="19" t="s">
        <v>5</v>
      </c>
      <c r="D113" s="45">
        <f t="shared" si="143"/>
        <v>1629900</v>
      </c>
      <c r="E113" s="45">
        <v>1629900</v>
      </c>
      <c r="F113" s="45">
        <v>0</v>
      </c>
      <c r="G113" s="45">
        <v>0</v>
      </c>
      <c r="H113" s="20">
        <f t="shared" si="144"/>
        <v>1629900</v>
      </c>
      <c r="I113" s="20">
        <v>1629900</v>
      </c>
      <c r="J113" s="20">
        <v>0</v>
      </c>
      <c r="K113" s="20">
        <v>0</v>
      </c>
      <c r="L113" s="20">
        <f t="shared" si="145"/>
        <v>1526512.48</v>
      </c>
      <c r="M113" s="20">
        <v>1526512.48</v>
      </c>
      <c r="N113" s="20">
        <v>0</v>
      </c>
      <c r="O113" s="20">
        <v>0</v>
      </c>
      <c r="P113" s="49">
        <f t="shared" si="134"/>
        <v>93.656818209706117</v>
      </c>
      <c r="Q113" s="49">
        <f t="shared" si="135"/>
        <v>93.656818209706117</v>
      </c>
      <c r="R113" s="49"/>
      <c r="S113" s="49"/>
      <c r="T113" s="50">
        <f t="shared" si="138"/>
        <v>93.656818209706117</v>
      </c>
      <c r="U113" s="50">
        <f t="shared" si="139"/>
        <v>93.656818209706117</v>
      </c>
      <c r="V113" s="50"/>
      <c r="W113" s="50"/>
    </row>
    <row r="114" spans="1:23" s="54" customFormat="1" x14ac:dyDescent="0.3">
      <c r="A114" s="125" t="s">
        <v>214</v>
      </c>
      <c r="B114" s="69" t="s">
        <v>136</v>
      </c>
      <c r="C114" s="19" t="s">
        <v>5</v>
      </c>
      <c r="D114" s="45">
        <f t="shared" si="143"/>
        <v>2898750</v>
      </c>
      <c r="E114" s="45">
        <v>0</v>
      </c>
      <c r="F114" s="45">
        <v>0</v>
      </c>
      <c r="G114" s="45">
        <v>2898750</v>
      </c>
      <c r="H114" s="20">
        <f t="shared" si="144"/>
        <v>3643050</v>
      </c>
      <c r="I114" s="20">
        <v>0</v>
      </c>
      <c r="J114" s="20">
        <v>0</v>
      </c>
      <c r="K114" s="20">
        <v>3643050</v>
      </c>
      <c r="L114" s="20">
        <f t="shared" si="145"/>
        <v>1515539.45</v>
      </c>
      <c r="M114" s="20">
        <v>0</v>
      </c>
      <c r="N114" s="20">
        <v>0</v>
      </c>
      <c r="O114" s="20">
        <v>1515539.45</v>
      </c>
      <c r="P114" s="49">
        <f t="shared" si="134"/>
        <v>41.600841328008123</v>
      </c>
      <c r="Q114" s="49"/>
      <c r="R114" s="49"/>
      <c r="S114" s="49">
        <f t="shared" si="137"/>
        <v>41.600841328008123</v>
      </c>
      <c r="T114" s="50">
        <f t="shared" si="138"/>
        <v>52.282516601983609</v>
      </c>
      <c r="U114" s="50"/>
      <c r="V114" s="50"/>
      <c r="W114" s="50">
        <f t="shared" si="141"/>
        <v>52.282516601983609</v>
      </c>
    </row>
    <row r="115" spans="1:23" s="54" customFormat="1" ht="37.5" x14ac:dyDescent="0.3">
      <c r="A115" s="51" t="s">
        <v>108</v>
      </c>
      <c r="B115" s="70" t="s">
        <v>295</v>
      </c>
      <c r="C115" s="126"/>
      <c r="D115" s="53">
        <f>SUM(D116:D119)</f>
        <v>43379137</v>
      </c>
      <c r="E115" s="53">
        <f t="shared" ref="E115:G115" si="146">SUM(E116:E119)</f>
        <v>0</v>
      </c>
      <c r="F115" s="53">
        <f t="shared" si="146"/>
        <v>0</v>
      </c>
      <c r="G115" s="53">
        <f t="shared" si="146"/>
        <v>43379137</v>
      </c>
      <c r="H115" s="53">
        <f>SUM(H116:H119)</f>
        <v>196485885</v>
      </c>
      <c r="I115" s="53">
        <f t="shared" ref="I115:O115" si="147">SUM(I116:I119)</f>
        <v>105269600</v>
      </c>
      <c r="J115" s="53">
        <f t="shared" si="147"/>
        <v>0</v>
      </c>
      <c r="K115" s="53">
        <f t="shared" si="147"/>
        <v>91216285</v>
      </c>
      <c r="L115" s="53">
        <f>SUM(L116:L119)</f>
        <v>15500847.370000001</v>
      </c>
      <c r="M115" s="53">
        <f t="shared" si="147"/>
        <v>0</v>
      </c>
      <c r="N115" s="53">
        <f t="shared" si="147"/>
        <v>0</v>
      </c>
      <c r="O115" s="53">
        <f t="shared" si="147"/>
        <v>15500847.370000001</v>
      </c>
      <c r="P115" s="49">
        <f t="shared" si="134"/>
        <v>7.889038629924995</v>
      </c>
      <c r="Q115" s="49">
        <f t="shared" si="135"/>
        <v>0</v>
      </c>
      <c r="R115" s="49"/>
      <c r="S115" s="49">
        <f t="shared" si="137"/>
        <v>16.993508746820812</v>
      </c>
      <c r="T115" s="50">
        <f t="shared" si="138"/>
        <v>35.733415743148605</v>
      </c>
      <c r="U115" s="50"/>
      <c r="V115" s="50"/>
      <c r="W115" s="50">
        <f t="shared" si="141"/>
        <v>35.733415743148605</v>
      </c>
    </row>
    <row r="116" spans="1:23" s="1" customFormat="1" ht="37.5" x14ac:dyDescent="0.3">
      <c r="A116" s="125" t="s">
        <v>311</v>
      </c>
      <c r="B116" s="69" t="s">
        <v>303</v>
      </c>
      <c r="C116" s="19" t="s">
        <v>169</v>
      </c>
      <c r="D116" s="45">
        <f>SUM(E116:G116)</f>
        <v>12014450</v>
      </c>
      <c r="E116" s="45">
        <v>0</v>
      </c>
      <c r="F116" s="45">
        <v>0</v>
      </c>
      <c r="G116" s="45">
        <v>12014450</v>
      </c>
      <c r="H116" s="20">
        <f>SUM(I116:K116)</f>
        <v>12708881</v>
      </c>
      <c r="I116" s="20">
        <v>0</v>
      </c>
      <c r="J116" s="20">
        <v>0</v>
      </c>
      <c r="K116" s="20">
        <v>12708881</v>
      </c>
      <c r="L116" s="20">
        <f t="shared" si="145"/>
        <v>5795040.96</v>
      </c>
      <c r="M116" s="20">
        <v>0</v>
      </c>
      <c r="N116" s="20">
        <v>0</v>
      </c>
      <c r="O116" s="20">
        <v>5795040.96</v>
      </c>
      <c r="P116" s="49">
        <f t="shared" si="134"/>
        <v>45.598357243253751</v>
      </c>
      <c r="Q116" s="49"/>
      <c r="R116" s="49"/>
      <c r="S116" s="49">
        <f t="shared" si="137"/>
        <v>45.598357243253751</v>
      </c>
      <c r="T116" s="50">
        <f t="shared" si="138"/>
        <v>48.233926313730549</v>
      </c>
      <c r="U116" s="50"/>
      <c r="V116" s="50"/>
      <c r="W116" s="50">
        <f t="shared" si="141"/>
        <v>48.233926313730549</v>
      </c>
    </row>
    <row r="117" spans="1:23" s="1" customFormat="1" ht="93.75" x14ac:dyDescent="0.3">
      <c r="A117" s="125" t="s">
        <v>312</v>
      </c>
      <c r="B117" s="109" t="s">
        <v>388</v>
      </c>
      <c r="C117" s="19" t="s">
        <v>169</v>
      </c>
      <c r="D117" s="45">
        <f>SUM(E117:G117)</f>
        <v>0</v>
      </c>
      <c r="E117" s="45">
        <v>0</v>
      </c>
      <c r="F117" s="45">
        <v>0</v>
      </c>
      <c r="G117" s="45">
        <v>0</v>
      </c>
      <c r="H117" s="20">
        <f>SUM(I117:K117)</f>
        <v>151789736</v>
      </c>
      <c r="I117" s="20">
        <v>105269600</v>
      </c>
      <c r="J117" s="20">
        <v>0</v>
      </c>
      <c r="K117" s="20">
        <v>46520136</v>
      </c>
      <c r="L117" s="20">
        <f t="shared" si="145"/>
        <v>0</v>
      </c>
      <c r="M117" s="20">
        <v>0</v>
      </c>
      <c r="N117" s="20">
        <v>0</v>
      </c>
      <c r="O117" s="20">
        <v>0</v>
      </c>
      <c r="P117" s="49">
        <f t="shared" si="134"/>
        <v>0</v>
      </c>
      <c r="Q117" s="49">
        <f t="shared" si="135"/>
        <v>0</v>
      </c>
      <c r="R117" s="49"/>
      <c r="S117" s="49">
        <f t="shared" si="137"/>
        <v>0</v>
      </c>
      <c r="T117" s="50"/>
      <c r="U117" s="50"/>
      <c r="V117" s="50"/>
      <c r="W117" s="50"/>
    </row>
    <row r="118" spans="1:23" s="1" customFormat="1" x14ac:dyDescent="0.3">
      <c r="A118" s="140" t="s">
        <v>398</v>
      </c>
      <c r="B118" s="174" t="s">
        <v>136</v>
      </c>
      <c r="C118" s="19" t="s">
        <v>3</v>
      </c>
      <c r="D118" s="45">
        <f t="shared" ref="D118:D119" si="148">SUM(E118:G118)</f>
        <v>3625143</v>
      </c>
      <c r="E118" s="45">
        <v>0</v>
      </c>
      <c r="F118" s="45">
        <v>0</v>
      </c>
      <c r="G118" s="45">
        <v>3625143</v>
      </c>
      <c r="H118" s="20">
        <f t="shared" ref="H118:H119" si="149">SUM(I118:K118)</f>
        <v>3625143</v>
      </c>
      <c r="I118" s="20">
        <v>0</v>
      </c>
      <c r="J118" s="20">
        <v>0</v>
      </c>
      <c r="K118" s="20">
        <v>3625143</v>
      </c>
      <c r="L118" s="20">
        <f>SUM(M118:O118)</f>
        <v>0</v>
      </c>
      <c r="M118" s="20">
        <v>0</v>
      </c>
      <c r="N118" s="20">
        <v>0</v>
      </c>
      <c r="O118" s="20">
        <v>0</v>
      </c>
      <c r="P118" s="49">
        <f t="shared" si="134"/>
        <v>0</v>
      </c>
      <c r="Q118" s="49"/>
      <c r="R118" s="49"/>
      <c r="S118" s="49">
        <f t="shared" si="137"/>
        <v>0</v>
      </c>
      <c r="T118" s="50">
        <f t="shared" si="138"/>
        <v>0</v>
      </c>
      <c r="U118" s="50"/>
      <c r="V118" s="50"/>
      <c r="W118" s="50">
        <f t="shared" si="141"/>
        <v>0</v>
      </c>
    </row>
    <row r="119" spans="1:23" s="1" customFormat="1" x14ac:dyDescent="0.3">
      <c r="A119" s="141"/>
      <c r="B119" s="175"/>
      <c r="C119" s="19" t="s">
        <v>169</v>
      </c>
      <c r="D119" s="45">
        <f t="shared" si="148"/>
        <v>27739544</v>
      </c>
      <c r="E119" s="45">
        <v>0</v>
      </c>
      <c r="F119" s="45">
        <v>0</v>
      </c>
      <c r="G119" s="45">
        <v>27739544</v>
      </c>
      <c r="H119" s="20">
        <f t="shared" si="149"/>
        <v>28362125</v>
      </c>
      <c r="I119" s="20">
        <v>0</v>
      </c>
      <c r="J119" s="20">
        <v>0</v>
      </c>
      <c r="K119" s="20">
        <v>28362125</v>
      </c>
      <c r="L119" s="20">
        <f>SUM(M119:O119)</f>
        <v>9705806.4100000001</v>
      </c>
      <c r="M119" s="20">
        <v>0</v>
      </c>
      <c r="N119" s="20">
        <v>0</v>
      </c>
      <c r="O119" s="20">
        <v>9705806.4100000001</v>
      </c>
      <c r="P119" s="49">
        <f t="shared" si="134"/>
        <v>34.221012741464193</v>
      </c>
      <c r="Q119" s="49"/>
      <c r="R119" s="49"/>
      <c r="S119" s="49">
        <f t="shared" si="137"/>
        <v>34.221012741464193</v>
      </c>
      <c r="T119" s="50">
        <f t="shared" si="138"/>
        <v>34.989062581562266</v>
      </c>
      <c r="U119" s="50"/>
      <c r="V119" s="50"/>
      <c r="W119" s="50">
        <f t="shared" si="141"/>
        <v>34.989062581562266</v>
      </c>
    </row>
    <row r="120" spans="1:23" s="54" customFormat="1" ht="56.25" x14ac:dyDescent="0.3">
      <c r="A120" s="51" t="s">
        <v>296</v>
      </c>
      <c r="B120" s="70" t="s">
        <v>256</v>
      </c>
      <c r="C120" s="126"/>
      <c r="D120" s="53">
        <f t="shared" ref="D120:G120" si="150">SUM(D121:D121)</f>
        <v>24325281</v>
      </c>
      <c r="E120" s="53">
        <f t="shared" si="150"/>
        <v>0</v>
      </c>
      <c r="F120" s="53">
        <f t="shared" si="150"/>
        <v>0</v>
      </c>
      <c r="G120" s="53">
        <f t="shared" si="150"/>
        <v>24325281</v>
      </c>
      <c r="H120" s="53">
        <f>SUM(H121:H121)</f>
        <v>32235000</v>
      </c>
      <c r="I120" s="53">
        <f t="shared" ref="I120:K120" si="151">SUM(I121:I121)</f>
        <v>0</v>
      </c>
      <c r="J120" s="53">
        <f t="shared" si="151"/>
        <v>0</v>
      </c>
      <c r="K120" s="53">
        <f t="shared" si="151"/>
        <v>32235000</v>
      </c>
      <c r="L120" s="53">
        <f t="shared" ref="L120:O120" si="152">SUM(L121:L121)</f>
        <v>20522623.510000002</v>
      </c>
      <c r="M120" s="53">
        <f t="shared" si="152"/>
        <v>0</v>
      </c>
      <c r="N120" s="53">
        <f t="shared" si="152"/>
        <v>0</v>
      </c>
      <c r="O120" s="53">
        <f t="shared" si="152"/>
        <v>20522623.510000002</v>
      </c>
      <c r="P120" s="49">
        <f t="shared" si="134"/>
        <v>63.665653823483794</v>
      </c>
      <c r="Q120" s="49"/>
      <c r="R120" s="49"/>
      <c r="S120" s="49">
        <f t="shared" si="137"/>
        <v>63.665653823483794</v>
      </c>
      <c r="T120" s="50">
        <f t="shared" si="138"/>
        <v>84.367467368619515</v>
      </c>
      <c r="U120" s="50"/>
      <c r="V120" s="50"/>
      <c r="W120" s="50">
        <f t="shared" si="141"/>
        <v>84.367467368619515</v>
      </c>
    </row>
    <row r="121" spans="1:23" s="54" customFormat="1" ht="23.25" customHeight="1" x14ac:dyDescent="0.3">
      <c r="A121" s="125" t="s">
        <v>297</v>
      </c>
      <c r="B121" s="109" t="s">
        <v>136</v>
      </c>
      <c r="C121" s="19" t="s">
        <v>5</v>
      </c>
      <c r="D121" s="45">
        <f>SUM(E121:G121)</f>
        <v>24325281</v>
      </c>
      <c r="E121" s="45">
        <v>0</v>
      </c>
      <c r="F121" s="45">
        <v>0</v>
      </c>
      <c r="G121" s="45">
        <v>24325281</v>
      </c>
      <c r="H121" s="20">
        <f>SUM(I121:K121)</f>
        <v>32235000</v>
      </c>
      <c r="I121" s="20">
        <v>0</v>
      </c>
      <c r="J121" s="20">
        <v>0</v>
      </c>
      <c r="K121" s="20">
        <v>32235000</v>
      </c>
      <c r="L121" s="20">
        <f>SUM(M121:O121)</f>
        <v>20522623.510000002</v>
      </c>
      <c r="M121" s="20">
        <v>0</v>
      </c>
      <c r="N121" s="20">
        <v>0</v>
      </c>
      <c r="O121" s="20">
        <v>20522623.510000002</v>
      </c>
      <c r="P121" s="49">
        <f t="shared" si="134"/>
        <v>63.665653823483794</v>
      </c>
      <c r="Q121" s="49"/>
      <c r="R121" s="49"/>
      <c r="S121" s="49">
        <f t="shared" si="137"/>
        <v>63.665653823483794</v>
      </c>
      <c r="T121" s="50">
        <f t="shared" si="138"/>
        <v>84.367467368619515</v>
      </c>
      <c r="U121" s="50"/>
      <c r="V121" s="50"/>
      <c r="W121" s="50">
        <f t="shared" si="141"/>
        <v>84.367467368619515</v>
      </c>
    </row>
    <row r="122" spans="1:23" s="54" customFormat="1" ht="75" x14ac:dyDescent="0.3">
      <c r="A122" s="51" t="s">
        <v>333</v>
      </c>
      <c r="B122" s="78" t="s">
        <v>389</v>
      </c>
      <c r="C122" s="126" t="s">
        <v>5</v>
      </c>
      <c r="D122" s="74">
        <f>SUM(E122:G122)</f>
        <v>77289794</v>
      </c>
      <c r="E122" s="74">
        <v>0</v>
      </c>
      <c r="F122" s="74">
        <v>77289794</v>
      </c>
      <c r="G122" s="74">
        <v>0</v>
      </c>
      <c r="H122" s="74">
        <f>SUM(I122:K122)</f>
        <v>89838000</v>
      </c>
      <c r="I122" s="74">
        <v>0</v>
      </c>
      <c r="J122" s="74">
        <v>89838000</v>
      </c>
      <c r="K122" s="74">
        <v>0</v>
      </c>
      <c r="L122" s="74">
        <f>SUM(M122:O122)</f>
        <v>60085985.039999999</v>
      </c>
      <c r="M122" s="74">
        <v>0</v>
      </c>
      <c r="N122" s="74">
        <v>60085985.039999999</v>
      </c>
      <c r="O122" s="74">
        <v>0</v>
      </c>
      <c r="P122" s="49">
        <f t="shared" si="134"/>
        <v>66.882594269685441</v>
      </c>
      <c r="Q122" s="49"/>
      <c r="R122" s="49">
        <f t="shared" si="136"/>
        <v>66.882594269685441</v>
      </c>
      <c r="S122" s="49"/>
      <c r="T122" s="50">
        <f t="shared" si="138"/>
        <v>77.741163393448815</v>
      </c>
      <c r="U122" s="50"/>
      <c r="V122" s="50">
        <f t="shared" si="140"/>
        <v>77.741163393448815</v>
      </c>
      <c r="W122" s="50"/>
    </row>
    <row r="123" spans="1:23" s="54" customFormat="1" ht="75" x14ac:dyDescent="0.3">
      <c r="A123" s="51" t="s">
        <v>359</v>
      </c>
      <c r="B123" s="78" t="s">
        <v>390</v>
      </c>
      <c r="C123" s="126" t="s">
        <v>5</v>
      </c>
      <c r="D123" s="74">
        <f>SUM(E123:G123)</f>
        <v>69268300</v>
      </c>
      <c r="E123" s="74">
        <v>46787000</v>
      </c>
      <c r="F123" s="74">
        <v>20050000</v>
      </c>
      <c r="G123" s="74">
        <v>2431300</v>
      </c>
      <c r="H123" s="53">
        <f>SUM(I123:K123)</f>
        <v>106556800</v>
      </c>
      <c r="I123" s="53">
        <v>71979100</v>
      </c>
      <c r="J123" s="53">
        <v>30848200</v>
      </c>
      <c r="K123" s="53">
        <v>3729500</v>
      </c>
      <c r="L123" s="53">
        <f>SUM(M123:O123)</f>
        <v>47420254</v>
      </c>
      <c r="M123" s="53">
        <v>32032378.469999999</v>
      </c>
      <c r="N123" s="53">
        <v>13728161.25</v>
      </c>
      <c r="O123" s="53">
        <v>1659714.28</v>
      </c>
      <c r="P123" s="49">
        <f t="shared" si="134"/>
        <v>44.502325520285893</v>
      </c>
      <c r="Q123" s="49">
        <f t="shared" si="135"/>
        <v>44.50233257987388</v>
      </c>
      <c r="R123" s="49">
        <f t="shared" si="136"/>
        <v>44.502308886742178</v>
      </c>
      <c r="S123" s="49">
        <f t="shared" si="137"/>
        <v>44.502326853465611</v>
      </c>
      <c r="T123" s="50">
        <f t="shared" si="138"/>
        <v>68.45881016280174</v>
      </c>
      <c r="U123" s="50">
        <f t="shared" si="139"/>
        <v>68.464270994079541</v>
      </c>
      <c r="V123" s="50">
        <f t="shared" si="140"/>
        <v>68.469632169576059</v>
      </c>
      <c r="W123" s="50">
        <f t="shared" si="141"/>
        <v>68.264479085263034</v>
      </c>
    </row>
    <row r="124" spans="1:23" s="54" customFormat="1" ht="37.5" x14ac:dyDescent="0.3">
      <c r="A124" s="51" t="s">
        <v>409</v>
      </c>
      <c r="B124" s="78" t="s">
        <v>360</v>
      </c>
      <c r="C124" s="126"/>
      <c r="D124" s="74">
        <f t="shared" ref="D124:O124" si="153">D125</f>
        <v>1891346</v>
      </c>
      <c r="E124" s="74">
        <f t="shared" si="153"/>
        <v>1067192.95</v>
      </c>
      <c r="F124" s="74">
        <f t="shared" si="153"/>
        <v>682302.05</v>
      </c>
      <c r="G124" s="74">
        <f t="shared" si="153"/>
        <v>141851</v>
      </c>
      <c r="H124" s="74">
        <f t="shared" si="153"/>
        <v>1891346</v>
      </c>
      <c r="I124" s="74">
        <f t="shared" si="153"/>
        <v>1067192.95</v>
      </c>
      <c r="J124" s="74">
        <f t="shared" si="153"/>
        <v>682302.05</v>
      </c>
      <c r="K124" s="74">
        <f t="shared" si="153"/>
        <v>141851</v>
      </c>
      <c r="L124" s="74">
        <f t="shared" si="153"/>
        <v>657279.00000000012</v>
      </c>
      <c r="M124" s="74">
        <f t="shared" si="153"/>
        <v>370870.02</v>
      </c>
      <c r="N124" s="74">
        <f t="shared" si="153"/>
        <v>237113.05</v>
      </c>
      <c r="O124" s="74">
        <f t="shared" si="153"/>
        <v>49295.93</v>
      </c>
      <c r="P124" s="49">
        <f t="shared" si="134"/>
        <v>34.751917417542856</v>
      </c>
      <c r="Q124" s="49">
        <f t="shared" si="135"/>
        <v>34.751918104406521</v>
      </c>
      <c r="R124" s="49">
        <f t="shared" si="136"/>
        <v>34.75191815706841</v>
      </c>
      <c r="S124" s="49">
        <f t="shared" si="137"/>
        <v>34.751908692924268</v>
      </c>
      <c r="T124" s="50">
        <f t="shared" si="138"/>
        <v>34.751917417542856</v>
      </c>
      <c r="U124" s="50">
        <f t="shared" si="139"/>
        <v>34.751918104406521</v>
      </c>
      <c r="V124" s="50">
        <f t="shared" si="140"/>
        <v>34.75191815706841</v>
      </c>
      <c r="W124" s="50">
        <f t="shared" si="141"/>
        <v>34.751908692924268</v>
      </c>
    </row>
    <row r="125" spans="1:23" s="54" customFormat="1" ht="75" x14ac:dyDescent="0.3">
      <c r="A125" s="125" t="s">
        <v>410</v>
      </c>
      <c r="B125" s="109" t="s">
        <v>358</v>
      </c>
      <c r="C125" s="19" t="s">
        <v>5</v>
      </c>
      <c r="D125" s="45">
        <f>SUM(E125:G125)</f>
        <v>1891346</v>
      </c>
      <c r="E125" s="45">
        <v>1067192.95</v>
      </c>
      <c r="F125" s="45">
        <v>682302.05</v>
      </c>
      <c r="G125" s="45">
        <v>141851</v>
      </c>
      <c r="H125" s="20">
        <f>SUM(I125:K125)</f>
        <v>1891346</v>
      </c>
      <c r="I125" s="20">
        <v>1067192.95</v>
      </c>
      <c r="J125" s="20">
        <v>682302.05</v>
      </c>
      <c r="K125" s="20">
        <v>141851</v>
      </c>
      <c r="L125" s="20">
        <f>SUM(M125:O125)</f>
        <v>657279.00000000012</v>
      </c>
      <c r="M125" s="20">
        <v>370870.02</v>
      </c>
      <c r="N125" s="20">
        <v>237113.05</v>
      </c>
      <c r="O125" s="20">
        <v>49295.93</v>
      </c>
      <c r="P125" s="49">
        <f t="shared" si="134"/>
        <v>34.751917417542856</v>
      </c>
      <c r="Q125" s="49">
        <f t="shared" si="135"/>
        <v>34.751918104406521</v>
      </c>
      <c r="R125" s="49">
        <f t="shared" si="136"/>
        <v>34.75191815706841</v>
      </c>
      <c r="S125" s="49">
        <f t="shared" si="137"/>
        <v>34.751908692924268</v>
      </c>
      <c r="T125" s="50">
        <f t="shared" si="138"/>
        <v>34.751917417542856</v>
      </c>
      <c r="U125" s="50">
        <f t="shared" si="139"/>
        <v>34.751918104406521</v>
      </c>
      <c r="V125" s="50">
        <f t="shared" si="140"/>
        <v>34.75191815706841</v>
      </c>
      <c r="W125" s="50">
        <f t="shared" si="141"/>
        <v>34.751908692924268</v>
      </c>
    </row>
    <row r="126" spans="1:23" s="54" customFormat="1" ht="56.25" x14ac:dyDescent="0.3">
      <c r="A126" s="51" t="s">
        <v>109</v>
      </c>
      <c r="B126" s="70" t="s">
        <v>257</v>
      </c>
      <c r="C126" s="126"/>
      <c r="D126" s="53">
        <f t="shared" ref="D126:G126" si="154">D127</f>
        <v>3255082</v>
      </c>
      <c r="E126" s="53">
        <f t="shared" si="154"/>
        <v>3255082</v>
      </c>
      <c r="F126" s="53">
        <f t="shared" si="154"/>
        <v>0</v>
      </c>
      <c r="G126" s="53">
        <f t="shared" si="154"/>
        <v>0</v>
      </c>
      <c r="H126" s="53">
        <f t="shared" ref="H126:K126" si="155">H127</f>
        <v>3255082</v>
      </c>
      <c r="I126" s="53">
        <f t="shared" si="155"/>
        <v>3255082</v>
      </c>
      <c r="J126" s="53">
        <f t="shared" si="155"/>
        <v>0</v>
      </c>
      <c r="K126" s="53">
        <f t="shared" si="155"/>
        <v>0</v>
      </c>
      <c r="L126" s="53">
        <f t="shared" ref="L126:O126" si="156">L127</f>
        <v>3190034.28</v>
      </c>
      <c r="M126" s="53">
        <f t="shared" si="156"/>
        <v>3190034.28</v>
      </c>
      <c r="N126" s="53">
        <f t="shared" si="156"/>
        <v>0</v>
      </c>
      <c r="O126" s="53">
        <f t="shared" si="156"/>
        <v>0</v>
      </c>
      <c r="P126" s="49">
        <f t="shared" si="134"/>
        <v>98.00165648668758</v>
      </c>
      <c r="Q126" s="49">
        <f t="shared" si="135"/>
        <v>98.00165648668758</v>
      </c>
      <c r="R126" s="49"/>
      <c r="S126" s="49"/>
      <c r="T126" s="50">
        <f t="shared" si="138"/>
        <v>98.00165648668758</v>
      </c>
      <c r="U126" s="50">
        <f t="shared" si="139"/>
        <v>98.00165648668758</v>
      </c>
      <c r="V126" s="50"/>
      <c r="W126" s="50"/>
    </row>
    <row r="127" spans="1:23" s="54" customFormat="1" ht="37.5" x14ac:dyDescent="0.3">
      <c r="A127" s="125" t="s">
        <v>120</v>
      </c>
      <c r="B127" s="69" t="s">
        <v>258</v>
      </c>
      <c r="C127" s="19" t="s">
        <v>5</v>
      </c>
      <c r="D127" s="45">
        <f>SUM(E127:G127)</f>
        <v>3255082</v>
      </c>
      <c r="E127" s="45">
        <v>3255082</v>
      </c>
      <c r="F127" s="45">
        <v>0</v>
      </c>
      <c r="G127" s="45">
        <v>0</v>
      </c>
      <c r="H127" s="20">
        <f>SUM(I127:K127)</f>
        <v>3255082</v>
      </c>
      <c r="I127" s="20">
        <v>3255082</v>
      </c>
      <c r="J127" s="20">
        <v>0</v>
      </c>
      <c r="K127" s="20">
        <v>0</v>
      </c>
      <c r="L127" s="20">
        <f>SUM(M127:O127)</f>
        <v>3190034.28</v>
      </c>
      <c r="M127" s="20">
        <v>3190034.28</v>
      </c>
      <c r="N127" s="20">
        <v>0</v>
      </c>
      <c r="O127" s="20">
        <v>0</v>
      </c>
      <c r="P127" s="49">
        <f t="shared" si="134"/>
        <v>98.00165648668758</v>
      </c>
      <c r="Q127" s="49">
        <f t="shared" si="135"/>
        <v>98.00165648668758</v>
      </c>
      <c r="R127" s="49"/>
      <c r="S127" s="49"/>
      <c r="T127" s="50">
        <f t="shared" si="138"/>
        <v>98.00165648668758</v>
      </c>
      <c r="U127" s="50">
        <f t="shared" si="139"/>
        <v>98.00165648668758</v>
      </c>
      <c r="V127" s="50"/>
      <c r="W127" s="50"/>
    </row>
    <row r="128" spans="1:23" s="54" customFormat="1" ht="43.5" customHeight="1" x14ac:dyDescent="0.3">
      <c r="A128" s="51" t="s">
        <v>110</v>
      </c>
      <c r="B128" s="70" t="s">
        <v>259</v>
      </c>
      <c r="C128" s="126" t="s">
        <v>349</v>
      </c>
      <c r="D128" s="53">
        <f t="shared" ref="D128:G128" si="157">D129</f>
        <v>44015266</v>
      </c>
      <c r="E128" s="53">
        <f t="shared" si="157"/>
        <v>34935934</v>
      </c>
      <c r="F128" s="53">
        <f t="shared" si="157"/>
        <v>0</v>
      </c>
      <c r="G128" s="53">
        <f t="shared" si="157"/>
        <v>9079332</v>
      </c>
      <c r="H128" s="53">
        <f t="shared" ref="H128:K128" si="158">H129</f>
        <v>65656611</v>
      </c>
      <c r="I128" s="53">
        <f t="shared" si="158"/>
        <v>52998171</v>
      </c>
      <c r="J128" s="53">
        <f t="shared" si="158"/>
        <v>0</v>
      </c>
      <c r="K128" s="53">
        <f t="shared" si="158"/>
        <v>12658440</v>
      </c>
      <c r="L128" s="53">
        <f t="shared" ref="L128:O128" si="159">L129</f>
        <v>14291954.49</v>
      </c>
      <c r="M128" s="53">
        <f t="shared" si="159"/>
        <v>7044124.9100000001</v>
      </c>
      <c r="N128" s="53">
        <f t="shared" si="159"/>
        <v>0</v>
      </c>
      <c r="O128" s="53">
        <f t="shared" si="159"/>
        <v>7247829.5800000001</v>
      </c>
      <c r="P128" s="49">
        <f t="shared" si="134"/>
        <v>21.767731036254673</v>
      </c>
      <c r="Q128" s="49">
        <f t="shared" si="135"/>
        <v>13.291260390853864</v>
      </c>
      <c r="R128" s="49"/>
      <c r="S128" s="49">
        <f t="shared" si="137"/>
        <v>57.256894056455607</v>
      </c>
      <c r="T128" s="50">
        <f t="shared" si="138"/>
        <v>32.470448980133391</v>
      </c>
      <c r="U128" s="50">
        <f t="shared" si="139"/>
        <v>20.162978639700889</v>
      </c>
      <c r="V128" s="50"/>
      <c r="W128" s="50">
        <f t="shared" si="141"/>
        <v>79.827784466962996</v>
      </c>
    </row>
    <row r="129" spans="1:23" s="54" customFormat="1" ht="25.5" customHeight="1" x14ac:dyDescent="0.3">
      <c r="A129" s="125" t="s">
        <v>111</v>
      </c>
      <c r="B129" s="69" t="s">
        <v>298</v>
      </c>
      <c r="C129" s="19" t="s">
        <v>5</v>
      </c>
      <c r="D129" s="45">
        <f>SUM(E129:G129)</f>
        <v>44015266</v>
      </c>
      <c r="E129" s="45">
        <v>34935934</v>
      </c>
      <c r="F129" s="45">
        <v>0</v>
      </c>
      <c r="G129" s="45">
        <v>9079332</v>
      </c>
      <c r="H129" s="20">
        <f>SUM(I129:K129)</f>
        <v>65656611</v>
      </c>
      <c r="I129" s="20">
        <v>52998171</v>
      </c>
      <c r="J129" s="20">
        <v>0</v>
      </c>
      <c r="K129" s="20">
        <v>12658440</v>
      </c>
      <c r="L129" s="20">
        <f>SUM(M129:O129)</f>
        <v>14291954.49</v>
      </c>
      <c r="M129" s="20">
        <v>7044124.9100000001</v>
      </c>
      <c r="N129" s="20">
        <v>0</v>
      </c>
      <c r="O129" s="20">
        <v>7247829.5800000001</v>
      </c>
      <c r="P129" s="49">
        <f t="shared" si="134"/>
        <v>21.767731036254673</v>
      </c>
      <c r="Q129" s="49">
        <f t="shared" si="135"/>
        <v>13.291260390853864</v>
      </c>
      <c r="R129" s="49"/>
      <c r="S129" s="49">
        <f t="shared" si="137"/>
        <v>57.256894056455607</v>
      </c>
      <c r="T129" s="50">
        <f t="shared" si="138"/>
        <v>32.470448980133391</v>
      </c>
      <c r="U129" s="50">
        <f t="shared" si="139"/>
        <v>20.162978639700889</v>
      </c>
      <c r="V129" s="50"/>
      <c r="W129" s="50">
        <f t="shared" si="141"/>
        <v>79.827784466962996</v>
      </c>
    </row>
    <row r="130" spans="1:23" s="54" customFormat="1" ht="23.25" customHeight="1" x14ac:dyDescent="0.3">
      <c r="A130" s="51" t="s">
        <v>112</v>
      </c>
      <c r="B130" s="70" t="s">
        <v>57</v>
      </c>
      <c r="C130" s="126"/>
      <c r="D130" s="53">
        <f t="shared" ref="D130:O130" si="160">SUM(D131:D134)</f>
        <v>53345853</v>
      </c>
      <c r="E130" s="53">
        <f t="shared" si="160"/>
        <v>5285818</v>
      </c>
      <c r="F130" s="53">
        <f t="shared" si="160"/>
        <v>0</v>
      </c>
      <c r="G130" s="53">
        <f t="shared" si="160"/>
        <v>48060035</v>
      </c>
      <c r="H130" s="53">
        <f t="shared" si="160"/>
        <v>66284600</v>
      </c>
      <c r="I130" s="53">
        <f t="shared" si="160"/>
        <v>6353600</v>
      </c>
      <c r="J130" s="53">
        <f t="shared" si="160"/>
        <v>0</v>
      </c>
      <c r="K130" s="53">
        <f t="shared" si="160"/>
        <v>59931000</v>
      </c>
      <c r="L130" s="53">
        <f t="shared" si="160"/>
        <v>43486855.269999996</v>
      </c>
      <c r="M130" s="53">
        <f t="shared" si="160"/>
        <v>4170537.83</v>
      </c>
      <c r="N130" s="53">
        <f t="shared" si="160"/>
        <v>0</v>
      </c>
      <c r="O130" s="53">
        <f t="shared" si="160"/>
        <v>39316317.439999998</v>
      </c>
      <c r="P130" s="49">
        <f t="shared" si="134"/>
        <v>65.606272452424847</v>
      </c>
      <c r="Q130" s="49">
        <f t="shared" si="135"/>
        <v>65.640547563586011</v>
      </c>
      <c r="R130" s="49"/>
      <c r="S130" s="49">
        <f t="shared" si="137"/>
        <v>65.602638767916432</v>
      </c>
      <c r="T130" s="50">
        <f t="shared" si="138"/>
        <v>81.518717621780269</v>
      </c>
      <c r="U130" s="50">
        <f t="shared" si="139"/>
        <v>78.900518897926489</v>
      </c>
      <c r="V130" s="50"/>
      <c r="W130" s="50">
        <f t="shared" si="141"/>
        <v>81.80667667012726</v>
      </c>
    </row>
    <row r="131" spans="1:23" s="54" customFormat="1" ht="37.5" x14ac:dyDescent="0.3">
      <c r="A131" s="125" t="s">
        <v>113</v>
      </c>
      <c r="B131" s="69" t="s">
        <v>48</v>
      </c>
      <c r="C131" s="19" t="s">
        <v>5</v>
      </c>
      <c r="D131" s="45">
        <f>SUM(E131:G131)</f>
        <v>30972735</v>
      </c>
      <c r="E131" s="45">
        <v>0</v>
      </c>
      <c r="F131" s="45">
        <v>0</v>
      </c>
      <c r="G131" s="45">
        <v>30972735</v>
      </c>
      <c r="H131" s="20">
        <f>SUM(I131:K131)</f>
        <v>41569000</v>
      </c>
      <c r="I131" s="20">
        <v>0</v>
      </c>
      <c r="J131" s="20">
        <v>0</v>
      </c>
      <c r="K131" s="20">
        <v>41569000</v>
      </c>
      <c r="L131" s="20">
        <f>M131+O131</f>
        <v>26518579.18</v>
      </c>
      <c r="M131" s="20">
        <v>0</v>
      </c>
      <c r="N131" s="20">
        <v>0</v>
      </c>
      <c r="O131" s="20">
        <v>26518579.18</v>
      </c>
      <c r="P131" s="49">
        <f t="shared" si="134"/>
        <v>63.79412345738411</v>
      </c>
      <c r="Q131" s="49"/>
      <c r="R131" s="49"/>
      <c r="S131" s="49">
        <f t="shared" si="137"/>
        <v>63.79412345738411</v>
      </c>
      <c r="T131" s="50">
        <f t="shared" si="138"/>
        <v>85.619107192180479</v>
      </c>
      <c r="U131" s="50"/>
      <c r="V131" s="50"/>
      <c r="W131" s="50">
        <f t="shared" si="141"/>
        <v>85.619107192180479</v>
      </c>
    </row>
    <row r="132" spans="1:23" s="54" customFormat="1" ht="26.25" customHeight="1" x14ac:dyDescent="0.3">
      <c r="A132" s="125" t="s">
        <v>216</v>
      </c>
      <c r="B132" s="69" t="s">
        <v>58</v>
      </c>
      <c r="C132" s="19" t="s">
        <v>5</v>
      </c>
      <c r="D132" s="45">
        <f>SUM(E132:G132)</f>
        <v>21583718</v>
      </c>
      <c r="E132" s="45">
        <v>5285818</v>
      </c>
      <c r="F132" s="45">
        <v>0</v>
      </c>
      <c r="G132" s="45">
        <v>16297900</v>
      </c>
      <c r="H132" s="20">
        <f t="shared" ref="H132:H134" si="161">SUM(I132:K132)</f>
        <v>23836600</v>
      </c>
      <c r="I132" s="20">
        <v>6353600</v>
      </c>
      <c r="J132" s="20">
        <v>0</v>
      </c>
      <c r="K132" s="20">
        <v>17483000</v>
      </c>
      <c r="L132" s="20">
        <f t="shared" ref="L132:L134" si="162">M132+O132</f>
        <v>16314901.09</v>
      </c>
      <c r="M132" s="20">
        <v>4170537.83</v>
      </c>
      <c r="N132" s="20">
        <v>0</v>
      </c>
      <c r="O132" s="20">
        <v>12144363.26</v>
      </c>
      <c r="P132" s="49">
        <f t="shared" si="134"/>
        <v>68.444749209199301</v>
      </c>
      <c r="Q132" s="49">
        <f t="shared" si="135"/>
        <v>65.640547563586011</v>
      </c>
      <c r="R132" s="49"/>
      <c r="S132" s="49">
        <f t="shared" si="137"/>
        <v>69.463840645198189</v>
      </c>
      <c r="T132" s="50">
        <f t="shared" si="138"/>
        <v>75.588928144817316</v>
      </c>
      <c r="U132" s="50">
        <f t="shared" si="139"/>
        <v>78.900518897926489</v>
      </c>
      <c r="V132" s="50"/>
      <c r="W132" s="50">
        <f t="shared" si="141"/>
        <v>74.51489615226501</v>
      </c>
    </row>
    <row r="133" spans="1:23" s="54" customFormat="1" ht="23.25" customHeight="1" x14ac:dyDescent="0.3">
      <c r="A133" s="125" t="s">
        <v>114</v>
      </c>
      <c r="B133" s="69" t="s">
        <v>136</v>
      </c>
      <c r="C133" s="19" t="s">
        <v>5</v>
      </c>
      <c r="D133" s="45">
        <f t="shared" ref="D133:D134" si="163">SUM(E133:G133)</f>
        <v>777400</v>
      </c>
      <c r="E133" s="45">
        <v>0</v>
      </c>
      <c r="F133" s="45">
        <v>0</v>
      </c>
      <c r="G133" s="45">
        <v>777400</v>
      </c>
      <c r="H133" s="20">
        <f t="shared" si="161"/>
        <v>843000</v>
      </c>
      <c r="I133" s="20">
        <v>0</v>
      </c>
      <c r="J133" s="20">
        <v>0</v>
      </c>
      <c r="K133" s="20">
        <v>843000</v>
      </c>
      <c r="L133" s="20">
        <f>SUM(M133:O133)</f>
        <v>641375</v>
      </c>
      <c r="M133" s="20">
        <v>0</v>
      </c>
      <c r="N133" s="20">
        <v>0</v>
      </c>
      <c r="O133" s="20">
        <v>641375</v>
      </c>
      <c r="P133" s="49">
        <f t="shared" si="134"/>
        <v>76.082443653618029</v>
      </c>
      <c r="Q133" s="49"/>
      <c r="R133" s="49"/>
      <c r="S133" s="49">
        <f t="shared" si="137"/>
        <v>76.082443653618029</v>
      </c>
      <c r="T133" s="50">
        <f t="shared" si="138"/>
        <v>82.502572678157961</v>
      </c>
      <c r="U133" s="50"/>
      <c r="V133" s="50"/>
      <c r="W133" s="50">
        <f t="shared" si="141"/>
        <v>82.502572678157961</v>
      </c>
    </row>
    <row r="134" spans="1:23" s="54" customFormat="1" ht="81.75" customHeight="1" x14ac:dyDescent="0.3">
      <c r="A134" s="125" t="s">
        <v>115</v>
      </c>
      <c r="B134" s="69" t="s">
        <v>334</v>
      </c>
      <c r="C134" s="19" t="s">
        <v>5</v>
      </c>
      <c r="D134" s="45">
        <f t="shared" si="163"/>
        <v>12000</v>
      </c>
      <c r="E134" s="45">
        <v>0</v>
      </c>
      <c r="F134" s="45">
        <v>0</v>
      </c>
      <c r="G134" s="45">
        <v>12000</v>
      </c>
      <c r="H134" s="20">
        <f t="shared" si="161"/>
        <v>36000</v>
      </c>
      <c r="I134" s="20">
        <v>0</v>
      </c>
      <c r="J134" s="20">
        <v>0</v>
      </c>
      <c r="K134" s="20">
        <v>36000</v>
      </c>
      <c r="L134" s="20">
        <f t="shared" si="162"/>
        <v>12000</v>
      </c>
      <c r="M134" s="20">
        <v>0</v>
      </c>
      <c r="N134" s="20">
        <v>0</v>
      </c>
      <c r="O134" s="20">
        <v>12000</v>
      </c>
      <c r="P134" s="49">
        <f t="shared" si="134"/>
        <v>33.333333333333329</v>
      </c>
      <c r="Q134" s="49"/>
      <c r="R134" s="49"/>
      <c r="S134" s="49">
        <f t="shared" si="137"/>
        <v>33.333333333333329</v>
      </c>
      <c r="T134" s="50">
        <f t="shared" si="138"/>
        <v>100</v>
      </c>
      <c r="U134" s="50"/>
      <c r="V134" s="50"/>
      <c r="W134" s="50">
        <f t="shared" si="141"/>
        <v>100</v>
      </c>
    </row>
    <row r="135" spans="1:23" s="54" customFormat="1" ht="37.5" x14ac:dyDescent="0.3">
      <c r="A135" s="51" t="s">
        <v>116</v>
      </c>
      <c r="B135" s="70" t="s">
        <v>261</v>
      </c>
      <c r="C135" s="126"/>
      <c r="D135" s="53">
        <f t="shared" ref="D135:G135" si="164">SUM(D136:D138)</f>
        <v>104044828</v>
      </c>
      <c r="E135" s="53">
        <f t="shared" si="164"/>
        <v>0</v>
      </c>
      <c r="F135" s="53">
        <f t="shared" si="164"/>
        <v>0</v>
      </c>
      <c r="G135" s="53">
        <f t="shared" si="164"/>
        <v>104044828</v>
      </c>
      <c r="H135" s="53">
        <f>SUM(H136:H138)</f>
        <v>135154887</v>
      </c>
      <c r="I135" s="53">
        <f t="shared" ref="I135:O135" si="165">SUM(I136:I138)</f>
        <v>0</v>
      </c>
      <c r="J135" s="53">
        <f t="shared" si="165"/>
        <v>0</v>
      </c>
      <c r="K135" s="53">
        <f t="shared" si="165"/>
        <v>135154887</v>
      </c>
      <c r="L135" s="53">
        <f t="shared" si="165"/>
        <v>91656229.150000006</v>
      </c>
      <c r="M135" s="53">
        <f t="shared" si="165"/>
        <v>0</v>
      </c>
      <c r="N135" s="53">
        <f t="shared" si="165"/>
        <v>0</v>
      </c>
      <c r="O135" s="53">
        <f t="shared" si="165"/>
        <v>91656229.150000006</v>
      </c>
      <c r="P135" s="49">
        <f t="shared" si="134"/>
        <v>67.815697370972615</v>
      </c>
      <c r="Q135" s="49"/>
      <c r="R135" s="49"/>
      <c r="S135" s="49">
        <f t="shared" si="137"/>
        <v>67.815697370972615</v>
      </c>
      <c r="T135" s="50">
        <f t="shared" si="138"/>
        <v>88.09301808831863</v>
      </c>
      <c r="U135" s="50"/>
      <c r="V135" s="50"/>
      <c r="W135" s="50">
        <f t="shared" si="141"/>
        <v>88.09301808831863</v>
      </c>
    </row>
    <row r="136" spans="1:23" s="54" customFormat="1" ht="38.25" customHeight="1" x14ac:dyDescent="0.3">
      <c r="A136" s="125" t="s">
        <v>117</v>
      </c>
      <c r="B136" s="69" t="s">
        <v>56</v>
      </c>
      <c r="C136" s="19" t="s">
        <v>5</v>
      </c>
      <c r="D136" s="45">
        <f>SUM(E136:G136)</f>
        <v>46595742</v>
      </c>
      <c r="E136" s="45">
        <v>0</v>
      </c>
      <c r="F136" s="45">
        <v>0</v>
      </c>
      <c r="G136" s="45">
        <v>46595742</v>
      </c>
      <c r="H136" s="20">
        <f>SUM(I136:K136)</f>
        <v>60250200</v>
      </c>
      <c r="I136" s="20">
        <v>0</v>
      </c>
      <c r="J136" s="20">
        <v>0</v>
      </c>
      <c r="K136" s="20">
        <v>60250200</v>
      </c>
      <c r="L136" s="20">
        <f>M136+O136</f>
        <v>44658685.859999999</v>
      </c>
      <c r="M136" s="20">
        <v>0</v>
      </c>
      <c r="N136" s="20">
        <v>0</v>
      </c>
      <c r="O136" s="20">
        <v>44658685.859999999</v>
      </c>
      <c r="P136" s="49">
        <f t="shared" si="134"/>
        <v>74.122054134260125</v>
      </c>
      <c r="Q136" s="49"/>
      <c r="R136" s="49"/>
      <c r="S136" s="49">
        <f t="shared" si="137"/>
        <v>74.122054134260125</v>
      </c>
      <c r="T136" s="50">
        <f t="shared" si="138"/>
        <v>95.842847314246001</v>
      </c>
      <c r="U136" s="50"/>
      <c r="V136" s="50"/>
      <c r="W136" s="50">
        <f t="shared" si="141"/>
        <v>95.842847314246001</v>
      </c>
    </row>
    <row r="137" spans="1:23" s="54" customFormat="1" ht="27" customHeight="1" x14ac:dyDescent="0.3">
      <c r="A137" s="140" t="s">
        <v>170</v>
      </c>
      <c r="B137" s="174" t="s">
        <v>48</v>
      </c>
      <c r="C137" s="19" t="s">
        <v>5</v>
      </c>
      <c r="D137" s="45">
        <f>SUM(E137:G137)</f>
        <v>57449086</v>
      </c>
      <c r="E137" s="45">
        <v>0</v>
      </c>
      <c r="F137" s="45">
        <v>0</v>
      </c>
      <c r="G137" s="45">
        <v>57449086</v>
      </c>
      <c r="H137" s="20">
        <f>SUM(I137:K137)</f>
        <v>68624300</v>
      </c>
      <c r="I137" s="20">
        <v>0</v>
      </c>
      <c r="J137" s="20">
        <v>0</v>
      </c>
      <c r="K137" s="20">
        <v>68624300</v>
      </c>
      <c r="L137" s="20">
        <f>M137+O137</f>
        <v>46997543.289999999</v>
      </c>
      <c r="M137" s="20">
        <v>0</v>
      </c>
      <c r="N137" s="20">
        <v>0</v>
      </c>
      <c r="O137" s="20">
        <v>46997543.289999999</v>
      </c>
      <c r="P137" s="49">
        <f t="shared" si="134"/>
        <v>68.485278960951149</v>
      </c>
      <c r="Q137" s="49"/>
      <c r="R137" s="49"/>
      <c r="S137" s="49">
        <f t="shared" si="137"/>
        <v>68.485278960951149</v>
      </c>
      <c r="T137" s="50">
        <f t="shared" si="138"/>
        <v>81.807295054267698</v>
      </c>
      <c r="U137" s="50"/>
      <c r="V137" s="50"/>
      <c r="W137" s="50">
        <f t="shared" si="141"/>
        <v>81.807295054267698</v>
      </c>
    </row>
    <row r="138" spans="1:23" s="54" customFormat="1" ht="30" customHeight="1" x14ac:dyDescent="0.3">
      <c r="A138" s="141"/>
      <c r="B138" s="175"/>
      <c r="C138" s="19" t="s">
        <v>169</v>
      </c>
      <c r="D138" s="45">
        <f>SUM(E138:G138)</f>
        <v>0</v>
      </c>
      <c r="E138" s="45">
        <v>0</v>
      </c>
      <c r="F138" s="45">
        <v>0</v>
      </c>
      <c r="G138" s="45">
        <v>0</v>
      </c>
      <c r="H138" s="20">
        <f>SUM(I138:K138)</f>
        <v>6280387</v>
      </c>
      <c r="I138" s="20">
        <v>0</v>
      </c>
      <c r="J138" s="20">
        <v>0</v>
      </c>
      <c r="K138" s="20">
        <v>6280387</v>
      </c>
      <c r="L138" s="20">
        <f>M138+O138</f>
        <v>0</v>
      </c>
      <c r="M138" s="20">
        <v>0</v>
      </c>
      <c r="N138" s="20">
        <v>0</v>
      </c>
      <c r="O138" s="20">
        <v>0</v>
      </c>
      <c r="P138" s="49">
        <f t="shared" si="134"/>
        <v>0</v>
      </c>
      <c r="Q138" s="49"/>
      <c r="R138" s="49"/>
      <c r="S138" s="49">
        <f t="shared" si="137"/>
        <v>0</v>
      </c>
      <c r="T138" s="50"/>
      <c r="U138" s="50"/>
      <c r="V138" s="50"/>
      <c r="W138" s="50"/>
    </row>
    <row r="139" spans="1:23" s="54" customFormat="1" ht="56.25" x14ac:dyDescent="0.3">
      <c r="A139" s="51" t="s">
        <v>301</v>
      </c>
      <c r="B139" s="70" t="s">
        <v>299</v>
      </c>
      <c r="C139" s="126"/>
      <c r="D139" s="53">
        <f t="shared" ref="D139:G139" si="166">D140</f>
        <v>59000</v>
      </c>
      <c r="E139" s="53">
        <f t="shared" si="166"/>
        <v>0</v>
      </c>
      <c r="F139" s="53">
        <f t="shared" si="166"/>
        <v>0</v>
      </c>
      <c r="G139" s="53">
        <f t="shared" si="166"/>
        <v>59000</v>
      </c>
      <c r="H139" s="53">
        <f t="shared" ref="H139:K139" si="167">H140</f>
        <v>59000</v>
      </c>
      <c r="I139" s="53">
        <f t="shared" si="167"/>
        <v>0</v>
      </c>
      <c r="J139" s="53">
        <f t="shared" si="167"/>
        <v>0</v>
      </c>
      <c r="K139" s="53">
        <f t="shared" si="167"/>
        <v>59000</v>
      </c>
      <c r="L139" s="53">
        <f t="shared" ref="L139:O139" si="168">L140</f>
        <v>59000</v>
      </c>
      <c r="M139" s="53">
        <f t="shared" si="168"/>
        <v>0</v>
      </c>
      <c r="N139" s="53">
        <f t="shared" si="168"/>
        <v>59000</v>
      </c>
      <c r="O139" s="53">
        <f t="shared" si="168"/>
        <v>0</v>
      </c>
      <c r="P139" s="49">
        <f t="shared" si="134"/>
        <v>100</v>
      </c>
      <c r="Q139" s="49"/>
      <c r="R139" s="49"/>
      <c r="S139" s="49">
        <f t="shared" si="137"/>
        <v>0</v>
      </c>
      <c r="T139" s="50">
        <f t="shared" si="138"/>
        <v>100</v>
      </c>
      <c r="U139" s="50"/>
      <c r="V139" s="50"/>
      <c r="W139" s="50">
        <f t="shared" si="141"/>
        <v>0</v>
      </c>
    </row>
    <row r="140" spans="1:23" s="54" customFormat="1" ht="75" x14ac:dyDescent="0.3">
      <c r="A140" s="125" t="s">
        <v>302</v>
      </c>
      <c r="B140" s="69" t="s">
        <v>300</v>
      </c>
      <c r="C140" s="19" t="s">
        <v>5</v>
      </c>
      <c r="D140" s="45">
        <f>SUM(E140:G140)</f>
        <v>59000</v>
      </c>
      <c r="E140" s="45">
        <v>0</v>
      </c>
      <c r="F140" s="45">
        <v>0</v>
      </c>
      <c r="G140" s="45">
        <v>59000</v>
      </c>
      <c r="H140" s="20">
        <f>SUM(I140:K140)</f>
        <v>59000</v>
      </c>
      <c r="I140" s="20">
        <v>0</v>
      </c>
      <c r="J140" s="20">
        <v>0</v>
      </c>
      <c r="K140" s="20">
        <v>59000</v>
      </c>
      <c r="L140" s="20">
        <f>SUM(M140:O140)</f>
        <v>59000</v>
      </c>
      <c r="M140" s="20">
        <v>0</v>
      </c>
      <c r="N140" s="20">
        <v>59000</v>
      </c>
      <c r="O140" s="20">
        <v>0</v>
      </c>
      <c r="P140" s="49">
        <f t="shared" si="134"/>
        <v>100</v>
      </c>
      <c r="Q140" s="49"/>
      <c r="R140" s="49"/>
      <c r="S140" s="49">
        <f t="shared" si="137"/>
        <v>0</v>
      </c>
      <c r="T140" s="50">
        <f t="shared" si="138"/>
        <v>100</v>
      </c>
      <c r="U140" s="50"/>
      <c r="V140" s="50"/>
      <c r="W140" s="50">
        <f t="shared" si="141"/>
        <v>0</v>
      </c>
    </row>
    <row r="141" spans="1:23" s="1" customFormat="1" ht="26.25" customHeight="1" x14ac:dyDescent="0.3">
      <c r="A141" s="131" t="s">
        <v>210</v>
      </c>
      <c r="B141" s="132"/>
      <c r="C141" s="132"/>
      <c r="D141" s="132"/>
      <c r="E141" s="132"/>
      <c r="F141" s="132"/>
      <c r="G141" s="132"/>
      <c r="H141" s="132"/>
      <c r="I141" s="132"/>
      <c r="J141" s="132"/>
      <c r="K141" s="132"/>
      <c r="L141" s="132"/>
      <c r="M141" s="132"/>
      <c r="N141" s="132"/>
      <c r="O141" s="132"/>
      <c r="P141" s="132"/>
      <c r="Q141" s="132"/>
      <c r="R141" s="132"/>
      <c r="S141" s="132"/>
      <c r="T141" s="132"/>
      <c r="U141" s="132"/>
      <c r="V141" s="132"/>
      <c r="W141" s="132"/>
    </row>
    <row r="142" spans="1:23" s="1" customFormat="1" ht="26.25" customHeight="1" x14ac:dyDescent="0.3">
      <c r="A142" s="51" t="s">
        <v>36</v>
      </c>
      <c r="B142" s="128" t="s">
        <v>262</v>
      </c>
      <c r="C142" s="128"/>
      <c r="D142" s="52">
        <f t="shared" ref="D142:O142" si="169">D143+D148+D153+D157</f>
        <v>838467493</v>
      </c>
      <c r="E142" s="52">
        <f t="shared" si="169"/>
        <v>306773837</v>
      </c>
      <c r="F142" s="52">
        <f t="shared" si="169"/>
        <v>356583618</v>
      </c>
      <c r="G142" s="52">
        <f t="shared" si="169"/>
        <v>175110038</v>
      </c>
      <c r="H142" s="52">
        <f t="shared" si="169"/>
        <v>1470476220</v>
      </c>
      <c r="I142" s="52">
        <f t="shared" si="169"/>
        <v>770029300</v>
      </c>
      <c r="J142" s="52">
        <f t="shared" si="169"/>
        <v>439970000</v>
      </c>
      <c r="K142" s="52">
        <f t="shared" si="169"/>
        <v>260476920</v>
      </c>
      <c r="L142" s="52">
        <f t="shared" si="169"/>
        <v>238614540.21000001</v>
      </c>
      <c r="M142" s="52">
        <f t="shared" si="169"/>
        <v>73083589.74000001</v>
      </c>
      <c r="N142" s="52">
        <f t="shared" si="169"/>
        <v>44292124.880000003</v>
      </c>
      <c r="O142" s="52">
        <f t="shared" si="169"/>
        <v>121238825.58999999</v>
      </c>
      <c r="P142" s="49">
        <f t="shared" ref="P142" si="170">L142/H142*100</f>
        <v>16.227024753246265</v>
      </c>
      <c r="Q142" s="49">
        <f t="shared" ref="Q142" si="171">M142/I142*100</f>
        <v>9.4910141393321013</v>
      </c>
      <c r="R142" s="49">
        <f>N142/J142*100</f>
        <v>10.067078409891584</v>
      </c>
      <c r="S142" s="49">
        <f t="shared" ref="S142" si="172">O142/K142*100</f>
        <v>46.544939793514139</v>
      </c>
      <c r="T142" s="50">
        <f t="shared" ref="T142:V142" si="173">L142/D142*100</f>
        <v>28.45841278309403</v>
      </c>
      <c r="U142" s="50">
        <f t="shared" si="173"/>
        <v>23.823279864638526</v>
      </c>
      <c r="V142" s="50">
        <f t="shared" si="173"/>
        <v>12.42124501636528</v>
      </c>
      <c r="W142" s="50">
        <f t="shared" ref="W142" si="174">O142/G142*100</f>
        <v>69.235794232424297</v>
      </c>
    </row>
    <row r="143" spans="1:23" s="1" customFormat="1" ht="37.5" x14ac:dyDescent="0.3">
      <c r="A143" s="51" t="s">
        <v>21</v>
      </c>
      <c r="B143" s="124" t="s">
        <v>263</v>
      </c>
      <c r="C143" s="52"/>
      <c r="D143" s="52">
        <f t="shared" ref="D143:O143" si="175">SUM(D144:D147)</f>
        <v>54554534</v>
      </c>
      <c r="E143" s="52">
        <f t="shared" si="175"/>
        <v>18051554</v>
      </c>
      <c r="F143" s="52">
        <f t="shared" si="175"/>
        <v>0</v>
      </c>
      <c r="G143" s="52">
        <f t="shared" si="175"/>
        <v>36502980</v>
      </c>
      <c r="H143" s="52">
        <f t="shared" si="175"/>
        <v>109861539</v>
      </c>
      <c r="I143" s="52">
        <f t="shared" si="175"/>
        <v>61747400</v>
      </c>
      <c r="J143" s="52">
        <f t="shared" si="175"/>
        <v>0</v>
      </c>
      <c r="K143" s="52">
        <f t="shared" si="175"/>
        <v>48114139</v>
      </c>
      <c r="L143" s="52">
        <f t="shared" si="175"/>
        <v>32629971.07</v>
      </c>
      <c r="M143" s="52">
        <f t="shared" si="175"/>
        <v>6762373.3200000003</v>
      </c>
      <c r="N143" s="52">
        <f t="shared" si="175"/>
        <v>0</v>
      </c>
      <c r="O143" s="52">
        <f t="shared" si="175"/>
        <v>25867597.75</v>
      </c>
      <c r="P143" s="49">
        <f t="shared" ref="P143:P206" si="176">L143/H143*100</f>
        <v>29.700995787069761</v>
      </c>
      <c r="Q143" s="49">
        <f t="shared" ref="Q143:Q206" si="177">M143/I143*100</f>
        <v>10.951672977323742</v>
      </c>
      <c r="R143" s="49"/>
      <c r="S143" s="49">
        <f t="shared" ref="S143:S206" si="178">O143/K143*100</f>
        <v>53.762985865755596</v>
      </c>
      <c r="T143" s="50">
        <f t="shared" ref="T143:T206" si="179">L143/D143*100</f>
        <v>59.811657579184896</v>
      </c>
      <c r="U143" s="50">
        <f t="shared" ref="U143:U206" si="180">M143/E143*100</f>
        <v>37.461446920303928</v>
      </c>
      <c r="V143" s="50"/>
      <c r="W143" s="50">
        <f t="shared" ref="W143:W206" si="181">O143/G143*100</f>
        <v>70.864345184968457</v>
      </c>
    </row>
    <row r="144" spans="1:23" s="1" customFormat="1" ht="37.5" x14ac:dyDescent="0.3">
      <c r="A144" s="125" t="s">
        <v>52</v>
      </c>
      <c r="B144" s="59" t="s">
        <v>380</v>
      </c>
      <c r="C144" s="60" t="s">
        <v>169</v>
      </c>
      <c r="D144" s="49">
        <f>SUM(E144:G144)</f>
        <v>5118856</v>
      </c>
      <c r="E144" s="49">
        <v>365228</v>
      </c>
      <c r="F144" s="49">
        <v>0</v>
      </c>
      <c r="G144" s="49">
        <v>4753628</v>
      </c>
      <c r="H144" s="49">
        <f>SUM(I144:K144)</f>
        <v>7278456</v>
      </c>
      <c r="I144" s="49">
        <v>1279778</v>
      </c>
      <c r="J144" s="49">
        <v>0</v>
      </c>
      <c r="K144" s="49">
        <v>5998678</v>
      </c>
      <c r="L144" s="49">
        <f>SUM(M144:O144)</f>
        <v>3797903.11</v>
      </c>
      <c r="M144" s="49">
        <v>365228</v>
      </c>
      <c r="N144" s="49">
        <v>0</v>
      </c>
      <c r="O144" s="49">
        <v>3432675.11</v>
      </c>
      <c r="P144" s="49">
        <f t="shared" si="176"/>
        <v>52.180065524886047</v>
      </c>
      <c r="Q144" s="49">
        <f t="shared" si="177"/>
        <v>28.538387126517257</v>
      </c>
      <c r="R144" s="49"/>
      <c r="S144" s="49">
        <f t="shared" si="178"/>
        <v>57.223860157187964</v>
      </c>
      <c r="T144" s="50">
        <f t="shared" si="179"/>
        <v>74.194372922387345</v>
      </c>
      <c r="U144" s="50">
        <f t="shared" si="180"/>
        <v>100</v>
      </c>
      <c r="V144" s="50"/>
      <c r="W144" s="50">
        <f t="shared" si="181"/>
        <v>72.211689892435842</v>
      </c>
    </row>
    <row r="145" spans="1:23" s="1" customFormat="1" ht="59.25" customHeight="1" x14ac:dyDescent="0.3">
      <c r="A145" s="125" t="s">
        <v>417</v>
      </c>
      <c r="B145" s="59" t="s">
        <v>399</v>
      </c>
      <c r="C145" s="60" t="s">
        <v>169</v>
      </c>
      <c r="D145" s="61">
        <f>SUM(E145:G145)</f>
        <v>30000154</v>
      </c>
      <c r="E145" s="61">
        <v>0</v>
      </c>
      <c r="F145" s="61">
        <v>0</v>
      </c>
      <c r="G145" s="61">
        <v>30000154</v>
      </c>
      <c r="H145" s="49">
        <f t="shared" ref="H145:H147" si="182">SUM(I145:K145)</f>
        <v>64229442</v>
      </c>
      <c r="I145" s="49">
        <v>25944800</v>
      </c>
      <c r="J145" s="49">
        <v>0</v>
      </c>
      <c r="K145" s="49">
        <v>38284642</v>
      </c>
      <c r="L145" s="47">
        <f>SUM(M145:O145)</f>
        <v>21749611</v>
      </c>
      <c r="M145" s="20">
        <v>0</v>
      </c>
      <c r="N145" s="20">
        <v>0</v>
      </c>
      <c r="O145" s="47">
        <v>21749611</v>
      </c>
      <c r="P145" s="49">
        <f t="shared" si="176"/>
        <v>33.862369534519701</v>
      </c>
      <c r="Q145" s="49">
        <f t="shared" si="177"/>
        <v>0</v>
      </c>
      <c r="R145" s="49"/>
      <c r="S145" s="49">
        <f t="shared" si="178"/>
        <v>56.810276559462146</v>
      </c>
      <c r="T145" s="50">
        <f t="shared" si="179"/>
        <v>72.498331175233304</v>
      </c>
      <c r="U145" s="50"/>
      <c r="V145" s="50"/>
      <c r="W145" s="50">
        <f t="shared" si="181"/>
        <v>72.498331175233304</v>
      </c>
    </row>
    <row r="146" spans="1:23" s="1" customFormat="1" ht="207" customHeight="1" x14ac:dyDescent="0.3">
      <c r="A146" s="125" t="s">
        <v>129</v>
      </c>
      <c r="B146" s="59" t="s">
        <v>415</v>
      </c>
      <c r="C146" s="60" t="s">
        <v>168</v>
      </c>
      <c r="D146" s="61">
        <f>SUM(E146:G146)</f>
        <v>0</v>
      </c>
      <c r="E146" s="61">
        <v>0</v>
      </c>
      <c r="F146" s="61">
        <v>0</v>
      </c>
      <c r="G146" s="61">
        <v>0</v>
      </c>
      <c r="H146" s="49">
        <f t="shared" si="182"/>
        <v>3515418</v>
      </c>
      <c r="I146" s="49">
        <v>3199030</v>
      </c>
      <c r="J146" s="49">
        <v>0</v>
      </c>
      <c r="K146" s="49">
        <v>316388</v>
      </c>
      <c r="L146" s="47">
        <f>SUM(M146:O146)</f>
        <v>0</v>
      </c>
      <c r="M146" s="20">
        <v>0</v>
      </c>
      <c r="N146" s="20">
        <v>0</v>
      </c>
      <c r="O146" s="47">
        <v>0</v>
      </c>
      <c r="P146" s="49">
        <f t="shared" si="176"/>
        <v>0</v>
      </c>
      <c r="Q146" s="49">
        <f t="shared" si="177"/>
        <v>0</v>
      </c>
      <c r="R146" s="49"/>
      <c r="S146" s="49">
        <f t="shared" si="178"/>
        <v>0</v>
      </c>
      <c r="T146" s="50"/>
      <c r="U146" s="50"/>
      <c r="V146" s="50"/>
      <c r="W146" s="50"/>
    </row>
    <row r="147" spans="1:23" s="1" customFormat="1" ht="78" customHeight="1" x14ac:dyDescent="0.3">
      <c r="A147" s="125" t="s">
        <v>304</v>
      </c>
      <c r="B147" s="59" t="s">
        <v>416</v>
      </c>
      <c r="C147" s="60" t="s">
        <v>3</v>
      </c>
      <c r="D147" s="61">
        <f>SUM(E147:G147)</f>
        <v>19435524</v>
      </c>
      <c r="E147" s="61">
        <v>17686326</v>
      </c>
      <c r="F147" s="61">
        <v>0</v>
      </c>
      <c r="G147" s="61">
        <v>1749198</v>
      </c>
      <c r="H147" s="49">
        <f t="shared" si="182"/>
        <v>34838223</v>
      </c>
      <c r="I147" s="49">
        <v>31323792</v>
      </c>
      <c r="J147" s="49">
        <v>0</v>
      </c>
      <c r="K147" s="49">
        <v>3514431</v>
      </c>
      <c r="L147" s="47">
        <f>SUM(M147:O147)</f>
        <v>7082456.96</v>
      </c>
      <c r="M147" s="20">
        <v>6397145.3200000003</v>
      </c>
      <c r="N147" s="20">
        <v>0</v>
      </c>
      <c r="O147" s="47">
        <v>685311.64</v>
      </c>
      <c r="P147" s="49">
        <f t="shared" si="176"/>
        <v>20.329558600046852</v>
      </c>
      <c r="Q147" s="49">
        <f t="shared" si="177"/>
        <v>20.422640145228907</v>
      </c>
      <c r="R147" s="49"/>
      <c r="S147" s="49">
        <f t="shared" si="178"/>
        <v>19.499931567869737</v>
      </c>
      <c r="T147" s="50">
        <f t="shared" si="179"/>
        <v>36.440782147165159</v>
      </c>
      <c r="U147" s="50">
        <f t="shared" si="180"/>
        <v>36.17000681769634</v>
      </c>
      <c r="V147" s="50"/>
      <c r="W147" s="50">
        <f t="shared" si="181"/>
        <v>39.178620144774925</v>
      </c>
    </row>
    <row r="148" spans="1:23" s="54" customFormat="1" ht="56.25" x14ac:dyDescent="0.3">
      <c r="A148" s="51" t="s">
        <v>22</v>
      </c>
      <c r="B148" s="124" t="s">
        <v>411</v>
      </c>
      <c r="C148" s="62"/>
      <c r="D148" s="53">
        <f t="shared" ref="D148:O148" si="183">SUM(D149:D152)</f>
        <v>683274217</v>
      </c>
      <c r="E148" s="53">
        <f t="shared" si="183"/>
        <v>288722283</v>
      </c>
      <c r="F148" s="53">
        <f t="shared" si="183"/>
        <v>346188600</v>
      </c>
      <c r="G148" s="53">
        <f t="shared" si="183"/>
        <v>48363334</v>
      </c>
      <c r="H148" s="53">
        <f t="shared" si="183"/>
        <v>1212430614</v>
      </c>
      <c r="I148" s="53">
        <f t="shared" si="183"/>
        <v>708259200</v>
      </c>
      <c r="J148" s="53">
        <f t="shared" si="183"/>
        <v>412969000</v>
      </c>
      <c r="K148" s="53">
        <f t="shared" si="183"/>
        <v>91202414</v>
      </c>
      <c r="L148" s="53">
        <f t="shared" si="183"/>
        <v>120942139.10000002</v>
      </c>
      <c r="M148" s="53">
        <f t="shared" si="183"/>
        <v>66321216.420000002</v>
      </c>
      <c r="N148" s="53">
        <f t="shared" si="183"/>
        <v>42402088.880000003</v>
      </c>
      <c r="O148" s="53">
        <f t="shared" si="183"/>
        <v>12218833.799999999</v>
      </c>
      <c r="P148" s="49">
        <f t="shared" si="176"/>
        <v>9.9751802456548671</v>
      </c>
      <c r="Q148" s="49">
        <f t="shared" si="177"/>
        <v>9.3639752819306832</v>
      </c>
      <c r="R148" s="49">
        <f t="shared" ref="R148:R202" si="184">N148/J148*100</f>
        <v>10.267620300797397</v>
      </c>
      <c r="S148" s="49">
        <f t="shared" si="178"/>
        <v>13.397489456803195</v>
      </c>
      <c r="T148" s="50">
        <f t="shared" si="179"/>
        <v>17.700380914563329</v>
      </c>
      <c r="U148" s="50">
        <f t="shared" si="180"/>
        <v>22.970591577096943</v>
      </c>
      <c r="V148" s="50">
        <f t="shared" ref="V148:V202" si="185">N148/F148*100</f>
        <v>12.248262617544309</v>
      </c>
      <c r="W148" s="50">
        <f t="shared" si="181"/>
        <v>25.264663929083131</v>
      </c>
    </row>
    <row r="149" spans="1:23" s="1" customFormat="1" ht="57.75" customHeight="1" x14ac:dyDescent="0.3">
      <c r="A149" s="125" t="s">
        <v>53</v>
      </c>
      <c r="B149" s="59" t="s">
        <v>305</v>
      </c>
      <c r="C149" s="60" t="s">
        <v>168</v>
      </c>
      <c r="D149" s="61">
        <f>SUM(E149:G149)</f>
        <v>12168735</v>
      </c>
      <c r="E149" s="61">
        <v>10963900</v>
      </c>
      <c r="F149" s="61">
        <v>0</v>
      </c>
      <c r="G149" s="61">
        <v>1204835</v>
      </c>
      <c r="H149" s="49">
        <f>SUM(I149:K149)</f>
        <v>12250744</v>
      </c>
      <c r="I149" s="49">
        <v>10963900</v>
      </c>
      <c r="J149" s="49">
        <v>0</v>
      </c>
      <c r="K149" s="49">
        <v>1286844</v>
      </c>
      <c r="L149" s="47">
        <f>SUM(M149:O149)</f>
        <v>0</v>
      </c>
      <c r="M149" s="20">
        <v>0</v>
      </c>
      <c r="N149" s="20">
        <v>0</v>
      </c>
      <c r="O149" s="47">
        <v>0</v>
      </c>
      <c r="P149" s="49">
        <f t="shared" si="176"/>
        <v>0</v>
      </c>
      <c r="Q149" s="49">
        <f t="shared" si="177"/>
        <v>0</v>
      </c>
      <c r="R149" s="49"/>
      <c r="S149" s="49">
        <f t="shared" si="178"/>
        <v>0</v>
      </c>
      <c r="T149" s="50">
        <f t="shared" si="179"/>
        <v>0</v>
      </c>
      <c r="U149" s="50">
        <f t="shared" si="180"/>
        <v>0</v>
      </c>
      <c r="V149" s="50"/>
      <c r="W149" s="50">
        <f t="shared" si="181"/>
        <v>0</v>
      </c>
    </row>
    <row r="150" spans="1:23" s="1" customFormat="1" ht="37.5" x14ac:dyDescent="0.3">
      <c r="A150" s="125" t="s">
        <v>306</v>
      </c>
      <c r="B150" s="59" t="s">
        <v>327</v>
      </c>
      <c r="C150" s="60" t="s">
        <v>3</v>
      </c>
      <c r="D150" s="61">
        <f>SUM(E150:G150)</f>
        <v>2124713</v>
      </c>
      <c r="E150" s="61">
        <v>0</v>
      </c>
      <c r="F150" s="61">
        <v>0</v>
      </c>
      <c r="G150" s="61">
        <v>2124713</v>
      </c>
      <c r="H150" s="49">
        <f>SUM(I150:K150)</f>
        <v>2124713</v>
      </c>
      <c r="I150" s="49">
        <v>0</v>
      </c>
      <c r="J150" s="49">
        <v>0</v>
      </c>
      <c r="K150" s="49">
        <v>2124713</v>
      </c>
      <c r="L150" s="47">
        <f>SUM(M150:O150)</f>
        <v>1465979.43</v>
      </c>
      <c r="M150" s="20">
        <v>0</v>
      </c>
      <c r="N150" s="20">
        <v>0</v>
      </c>
      <c r="O150" s="47">
        <v>1465979.43</v>
      </c>
      <c r="P150" s="49">
        <f t="shared" si="176"/>
        <v>68.996585891835736</v>
      </c>
      <c r="Q150" s="49"/>
      <c r="R150" s="49"/>
      <c r="S150" s="49">
        <f t="shared" si="178"/>
        <v>68.996585891835736</v>
      </c>
      <c r="T150" s="50">
        <f t="shared" si="179"/>
        <v>68.996585891835736</v>
      </c>
      <c r="U150" s="50"/>
      <c r="V150" s="50"/>
      <c r="W150" s="50">
        <f t="shared" si="181"/>
        <v>68.996585891835736</v>
      </c>
    </row>
    <row r="151" spans="1:23" s="1" customFormat="1" ht="54" customHeight="1" x14ac:dyDescent="0.3">
      <c r="A151" s="125" t="s">
        <v>307</v>
      </c>
      <c r="B151" s="59" t="s">
        <v>391</v>
      </c>
      <c r="C151" s="60" t="s">
        <v>3</v>
      </c>
      <c r="D151" s="61">
        <f>SUM(E151:G151)</f>
        <v>0</v>
      </c>
      <c r="E151" s="61">
        <v>0</v>
      </c>
      <c r="F151" s="61">
        <v>0</v>
      </c>
      <c r="G151" s="61">
        <v>0</v>
      </c>
      <c r="H151" s="49">
        <f t="shared" ref="H151" si="186">SUM(I151:K151)</f>
        <v>222601200</v>
      </c>
      <c r="I151" s="49">
        <v>155820800</v>
      </c>
      <c r="J151" s="49">
        <v>66780400</v>
      </c>
      <c r="K151" s="49">
        <v>0</v>
      </c>
      <c r="L151" s="47">
        <f>SUM(M151:O151)</f>
        <v>0</v>
      </c>
      <c r="M151" s="20">
        <v>0</v>
      </c>
      <c r="N151" s="20">
        <v>0</v>
      </c>
      <c r="O151" s="47">
        <v>0</v>
      </c>
      <c r="P151" s="49">
        <f t="shared" si="176"/>
        <v>0</v>
      </c>
      <c r="Q151" s="49">
        <f t="shared" si="177"/>
        <v>0</v>
      </c>
      <c r="R151" s="49">
        <f t="shared" si="184"/>
        <v>0</v>
      </c>
      <c r="S151" s="49"/>
      <c r="T151" s="50"/>
      <c r="U151" s="50"/>
      <c r="V151" s="50"/>
      <c r="W151" s="50"/>
    </row>
    <row r="152" spans="1:23" s="1" customFormat="1" ht="37.5" x14ac:dyDescent="0.3">
      <c r="A152" s="125" t="s">
        <v>314</v>
      </c>
      <c r="B152" s="59" t="s">
        <v>313</v>
      </c>
      <c r="C152" s="60" t="s">
        <v>168</v>
      </c>
      <c r="D152" s="61">
        <f>SUM(E152:G152)</f>
        <v>668980769</v>
      </c>
      <c r="E152" s="61">
        <v>277758383</v>
      </c>
      <c r="F152" s="61">
        <v>346188600</v>
      </c>
      <c r="G152" s="61">
        <v>45033786</v>
      </c>
      <c r="H152" s="49">
        <f>SUM(I152:K152)</f>
        <v>975453957</v>
      </c>
      <c r="I152" s="49">
        <v>541474500</v>
      </c>
      <c r="J152" s="49">
        <v>346188600</v>
      </c>
      <c r="K152" s="49">
        <v>87790857</v>
      </c>
      <c r="L152" s="47">
        <f>SUM(M152:O152)</f>
        <v>119476159.67000002</v>
      </c>
      <c r="M152" s="20">
        <v>66321216.420000002</v>
      </c>
      <c r="N152" s="20">
        <v>42402088.880000003</v>
      </c>
      <c r="O152" s="47">
        <v>10752854.369999999</v>
      </c>
      <c r="P152" s="49">
        <f t="shared" si="176"/>
        <v>12.24826234109992</v>
      </c>
      <c r="Q152" s="49">
        <f t="shared" si="177"/>
        <v>12.248262184091772</v>
      </c>
      <c r="R152" s="49">
        <f t="shared" si="184"/>
        <v>12.248262617544309</v>
      </c>
      <c r="S152" s="49">
        <f t="shared" si="178"/>
        <v>12.248262219378949</v>
      </c>
      <c r="T152" s="50">
        <f t="shared" si="179"/>
        <v>17.859431123647145</v>
      </c>
      <c r="U152" s="50">
        <f t="shared" si="180"/>
        <v>23.877305053291586</v>
      </c>
      <c r="V152" s="50">
        <f t="shared" si="185"/>
        <v>12.248262617544309</v>
      </c>
      <c r="W152" s="50">
        <f t="shared" si="181"/>
        <v>23.877304852849811</v>
      </c>
    </row>
    <row r="153" spans="1:23" s="54" customFormat="1" ht="75" x14ac:dyDescent="0.3">
      <c r="A153" s="51" t="s">
        <v>37</v>
      </c>
      <c r="B153" s="124" t="s">
        <v>264</v>
      </c>
      <c r="C153" s="62"/>
      <c r="D153" s="52">
        <f t="shared" ref="D153:G153" si="187">SUM(D154:D156)</f>
        <v>10395018</v>
      </c>
      <c r="E153" s="52">
        <f t="shared" si="187"/>
        <v>0</v>
      </c>
      <c r="F153" s="52">
        <f t="shared" si="187"/>
        <v>10395018</v>
      </c>
      <c r="G153" s="52">
        <f t="shared" si="187"/>
        <v>0</v>
      </c>
      <c r="H153" s="52">
        <f t="shared" ref="H153:K153" si="188">SUM(H154:H156)</f>
        <v>27023700</v>
      </c>
      <c r="I153" s="52">
        <f t="shared" si="188"/>
        <v>22700</v>
      </c>
      <c r="J153" s="52">
        <f t="shared" si="188"/>
        <v>27001000</v>
      </c>
      <c r="K153" s="52">
        <f t="shared" si="188"/>
        <v>0</v>
      </c>
      <c r="L153" s="52">
        <f t="shared" ref="L153:O153" si="189">SUM(L154:L156)</f>
        <v>1890036</v>
      </c>
      <c r="M153" s="52">
        <f t="shared" si="189"/>
        <v>0</v>
      </c>
      <c r="N153" s="52">
        <f t="shared" si="189"/>
        <v>1890036</v>
      </c>
      <c r="O153" s="52">
        <f t="shared" si="189"/>
        <v>0</v>
      </c>
      <c r="P153" s="49">
        <f t="shared" si="176"/>
        <v>6.9939941606811802</v>
      </c>
      <c r="Q153" s="49">
        <f t="shared" si="177"/>
        <v>0</v>
      </c>
      <c r="R153" s="49">
        <f t="shared" si="184"/>
        <v>6.9998740787378253</v>
      </c>
      <c r="S153" s="49"/>
      <c r="T153" s="50">
        <f t="shared" si="179"/>
        <v>18.182133017951486</v>
      </c>
      <c r="U153" s="50"/>
      <c r="V153" s="50">
        <f t="shared" si="185"/>
        <v>18.182133017951486</v>
      </c>
      <c r="W153" s="50"/>
    </row>
    <row r="154" spans="1:23" s="1" customFormat="1" ht="75.75" customHeight="1" x14ac:dyDescent="0.3">
      <c r="A154" s="125" t="s">
        <v>63</v>
      </c>
      <c r="B154" s="56" t="s">
        <v>418</v>
      </c>
      <c r="C154" s="60" t="s">
        <v>3</v>
      </c>
      <c r="D154" s="61">
        <f>SUM(E154:G154)</f>
        <v>9450000</v>
      </c>
      <c r="E154" s="61">
        <v>0</v>
      </c>
      <c r="F154" s="61">
        <v>9450000</v>
      </c>
      <c r="G154" s="61">
        <v>0</v>
      </c>
      <c r="H154" s="49">
        <f>SUM(I154:K154)</f>
        <v>18900000</v>
      </c>
      <c r="I154" s="49">
        <v>0</v>
      </c>
      <c r="J154" s="49">
        <v>18900000</v>
      </c>
      <c r="K154" s="49">
        <v>0</v>
      </c>
      <c r="L154" s="20">
        <f>SUM(M154:O154)</f>
        <v>945018</v>
      </c>
      <c r="M154" s="20">
        <v>0</v>
      </c>
      <c r="N154" s="20">
        <v>945018</v>
      </c>
      <c r="O154" s="20">
        <v>0</v>
      </c>
      <c r="P154" s="49">
        <f t="shared" si="176"/>
        <v>5.0000952380952386</v>
      </c>
      <c r="Q154" s="49"/>
      <c r="R154" s="49">
        <f t="shared" si="184"/>
        <v>5.0000952380952386</v>
      </c>
      <c r="S154" s="49"/>
      <c r="T154" s="50">
        <f t="shared" si="179"/>
        <v>10.000190476190477</v>
      </c>
      <c r="U154" s="50"/>
      <c r="V154" s="50">
        <f t="shared" si="185"/>
        <v>10.000190476190477</v>
      </c>
      <c r="W154" s="50"/>
    </row>
    <row r="155" spans="1:23" s="1" customFormat="1" ht="99" customHeight="1" x14ac:dyDescent="0.3">
      <c r="A155" s="125" t="s">
        <v>265</v>
      </c>
      <c r="B155" s="56" t="s">
        <v>419</v>
      </c>
      <c r="C155" s="60" t="s">
        <v>3</v>
      </c>
      <c r="D155" s="61">
        <f>SUM(E155:G155)</f>
        <v>945018</v>
      </c>
      <c r="E155" s="61">
        <v>0</v>
      </c>
      <c r="F155" s="61">
        <v>945018</v>
      </c>
      <c r="G155" s="61">
        <v>0</v>
      </c>
      <c r="H155" s="49">
        <f>SUM(I155:K155)</f>
        <v>8101000</v>
      </c>
      <c r="I155" s="49">
        <v>0</v>
      </c>
      <c r="J155" s="49">
        <v>8101000</v>
      </c>
      <c r="K155" s="49">
        <v>0</v>
      </c>
      <c r="L155" s="20">
        <f>SUM(M155:O155)</f>
        <v>945018</v>
      </c>
      <c r="M155" s="20">
        <v>0</v>
      </c>
      <c r="N155" s="20">
        <v>945018</v>
      </c>
      <c r="O155" s="20">
        <v>0</v>
      </c>
      <c r="P155" s="49">
        <f t="shared" si="176"/>
        <v>11.665448710035799</v>
      </c>
      <c r="Q155" s="49"/>
      <c r="R155" s="49">
        <f t="shared" si="184"/>
        <v>11.665448710035799</v>
      </c>
      <c r="S155" s="49"/>
      <c r="T155" s="50">
        <f t="shared" si="179"/>
        <v>100</v>
      </c>
      <c r="U155" s="50"/>
      <c r="V155" s="50">
        <f t="shared" si="185"/>
        <v>100</v>
      </c>
      <c r="W155" s="50"/>
    </row>
    <row r="156" spans="1:23" s="1" customFormat="1" ht="78.75" customHeight="1" x14ac:dyDescent="0.3">
      <c r="A156" s="125" t="s">
        <v>421</v>
      </c>
      <c r="B156" s="56" t="s">
        <v>420</v>
      </c>
      <c r="C156" s="60" t="s">
        <v>3</v>
      </c>
      <c r="D156" s="61">
        <f>SUM(E156:G156)</f>
        <v>0</v>
      </c>
      <c r="E156" s="61">
        <v>0</v>
      </c>
      <c r="F156" s="61">
        <v>0</v>
      </c>
      <c r="G156" s="61">
        <v>0</v>
      </c>
      <c r="H156" s="49">
        <f>SUM(I156:K156)</f>
        <v>22700</v>
      </c>
      <c r="I156" s="49">
        <v>22700</v>
      </c>
      <c r="J156" s="49">
        <v>0</v>
      </c>
      <c r="K156" s="49">
        <v>0</v>
      </c>
      <c r="L156" s="20">
        <f>SUM(M156:O156)</f>
        <v>0</v>
      </c>
      <c r="M156" s="20">
        <v>0</v>
      </c>
      <c r="N156" s="20">
        <v>0</v>
      </c>
      <c r="O156" s="20">
        <v>0</v>
      </c>
      <c r="P156" s="49">
        <f t="shared" si="176"/>
        <v>0</v>
      </c>
      <c r="Q156" s="49">
        <f t="shared" si="177"/>
        <v>0</v>
      </c>
      <c r="R156" s="49"/>
      <c r="S156" s="49"/>
      <c r="T156" s="50"/>
      <c r="U156" s="50"/>
      <c r="V156" s="50"/>
      <c r="W156" s="50"/>
    </row>
    <row r="157" spans="1:23" s="54" customFormat="1" ht="37.5" x14ac:dyDescent="0.3">
      <c r="A157" s="51" t="s">
        <v>266</v>
      </c>
      <c r="B157" s="55" t="s">
        <v>45</v>
      </c>
      <c r="C157" s="53"/>
      <c r="D157" s="53">
        <f t="shared" ref="D157:O157" si="190">SUM(D158:D159)</f>
        <v>90243724</v>
      </c>
      <c r="E157" s="53">
        <f t="shared" si="190"/>
        <v>0</v>
      </c>
      <c r="F157" s="53">
        <f t="shared" si="190"/>
        <v>0</v>
      </c>
      <c r="G157" s="53">
        <f t="shared" si="190"/>
        <v>90243724</v>
      </c>
      <c r="H157" s="53">
        <f t="shared" si="190"/>
        <v>121160367</v>
      </c>
      <c r="I157" s="53">
        <f t="shared" si="190"/>
        <v>0</v>
      </c>
      <c r="J157" s="53">
        <f t="shared" si="190"/>
        <v>0</v>
      </c>
      <c r="K157" s="53">
        <f t="shared" si="190"/>
        <v>121160367</v>
      </c>
      <c r="L157" s="53">
        <f t="shared" si="190"/>
        <v>83152394.039999992</v>
      </c>
      <c r="M157" s="53">
        <f t="shared" si="190"/>
        <v>0</v>
      </c>
      <c r="N157" s="53">
        <f t="shared" si="190"/>
        <v>0</v>
      </c>
      <c r="O157" s="53">
        <f t="shared" si="190"/>
        <v>83152394.039999992</v>
      </c>
      <c r="P157" s="49">
        <f t="shared" si="176"/>
        <v>68.630028200558343</v>
      </c>
      <c r="Q157" s="49"/>
      <c r="R157" s="49"/>
      <c r="S157" s="49">
        <f t="shared" si="178"/>
        <v>68.630028200558343</v>
      </c>
      <c r="T157" s="50">
        <f t="shared" si="179"/>
        <v>92.142024236499807</v>
      </c>
      <c r="U157" s="50"/>
      <c r="V157" s="50"/>
      <c r="W157" s="50">
        <f t="shared" si="181"/>
        <v>92.142024236499807</v>
      </c>
    </row>
    <row r="158" spans="1:23" s="1" customFormat="1" ht="37.5" x14ac:dyDescent="0.3">
      <c r="A158" s="125" t="s">
        <v>267</v>
      </c>
      <c r="B158" s="56" t="s">
        <v>48</v>
      </c>
      <c r="C158" s="60" t="s">
        <v>169</v>
      </c>
      <c r="D158" s="61">
        <f>SUM(E158:G158)</f>
        <v>28419037</v>
      </c>
      <c r="E158" s="61">
        <v>0</v>
      </c>
      <c r="F158" s="61">
        <v>0</v>
      </c>
      <c r="G158" s="61">
        <v>28419037</v>
      </c>
      <c r="H158" s="49">
        <f>SUM(I158:K158)</f>
        <v>41231400</v>
      </c>
      <c r="I158" s="49">
        <v>0</v>
      </c>
      <c r="J158" s="49">
        <v>0</v>
      </c>
      <c r="K158" s="49">
        <v>41231400</v>
      </c>
      <c r="L158" s="20">
        <f>SUM(M158:O158)</f>
        <v>26751560.989999998</v>
      </c>
      <c r="M158" s="20">
        <v>0</v>
      </c>
      <c r="N158" s="20">
        <v>0</v>
      </c>
      <c r="O158" s="20">
        <v>26751560.989999998</v>
      </c>
      <c r="P158" s="49">
        <f t="shared" si="176"/>
        <v>64.881524736002177</v>
      </c>
      <c r="Q158" s="49"/>
      <c r="R158" s="49"/>
      <c r="S158" s="49">
        <f t="shared" si="178"/>
        <v>64.881524736002177</v>
      </c>
      <c r="T158" s="50">
        <f t="shared" si="179"/>
        <v>94.132538657098053</v>
      </c>
      <c r="U158" s="50"/>
      <c r="V158" s="50"/>
      <c r="W158" s="50">
        <f t="shared" si="181"/>
        <v>94.132538657098053</v>
      </c>
    </row>
    <row r="159" spans="1:23" s="1" customFormat="1" ht="39.75" customHeight="1" x14ac:dyDescent="0.3">
      <c r="A159" s="125" t="s">
        <v>268</v>
      </c>
      <c r="B159" s="56" t="s">
        <v>56</v>
      </c>
      <c r="C159" s="60" t="s">
        <v>169</v>
      </c>
      <c r="D159" s="61">
        <f t="shared" ref="D159" si="191">SUM(E159:G159)</f>
        <v>61824687</v>
      </c>
      <c r="E159" s="61">
        <v>0</v>
      </c>
      <c r="F159" s="61">
        <v>0</v>
      </c>
      <c r="G159" s="61">
        <v>61824687</v>
      </c>
      <c r="H159" s="49">
        <f t="shared" ref="H159" si="192">SUM(I159:K159)</f>
        <v>79928967</v>
      </c>
      <c r="I159" s="49">
        <v>0</v>
      </c>
      <c r="J159" s="49">
        <v>0</v>
      </c>
      <c r="K159" s="49">
        <v>79928967</v>
      </c>
      <c r="L159" s="20">
        <f t="shared" ref="L159" si="193">SUM(M159:O159)</f>
        <v>56400833.049999997</v>
      </c>
      <c r="M159" s="20">
        <v>0</v>
      </c>
      <c r="N159" s="20">
        <v>0</v>
      </c>
      <c r="O159" s="20">
        <v>56400833.049999997</v>
      </c>
      <c r="P159" s="49">
        <f t="shared" si="176"/>
        <v>70.563695699958188</v>
      </c>
      <c r="Q159" s="49"/>
      <c r="R159" s="49"/>
      <c r="S159" s="49">
        <f t="shared" si="178"/>
        <v>70.563695699958188</v>
      </c>
      <c r="T159" s="50">
        <f t="shared" si="179"/>
        <v>91.227041796426718</v>
      </c>
      <c r="U159" s="50"/>
      <c r="V159" s="50"/>
      <c r="W159" s="50">
        <f t="shared" si="181"/>
        <v>91.227041796426718</v>
      </c>
    </row>
    <row r="160" spans="1:23" s="1" customFormat="1" ht="81.75" customHeight="1" x14ac:dyDescent="0.3">
      <c r="A160" s="51" t="s">
        <v>85</v>
      </c>
      <c r="B160" s="128" t="s">
        <v>347</v>
      </c>
      <c r="C160" s="128"/>
      <c r="D160" s="52">
        <f>D161+D165</f>
        <v>1830735</v>
      </c>
      <c r="E160" s="52">
        <f t="shared" ref="E160:G160" si="194">E161+E165</f>
        <v>51600</v>
      </c>
      <c r="F160" s="52">
        <f t="shared" si="194"/>
        <v>0</v>
      </c>
      <c r="G160" s="52">
        <f t="shared" si="194"/>
        <v>1779135</v>
      </c>
      <c r="H160" s="52">
        <f>H161+H165</f>
        <v>3412563</v>
      </c>
      <c r="I160" s="52">
        <f t="shared" ref="I160:O160" si="195">I161+I165</f>
        <v>273900</v>
      </c>
      <c r="J160" s="52">
        <f t="shared" si="195"/>
        <v>0</v>
      </c>
      <c r="K160" s="52">
        <f t="shared" si="195"/>
        <v>3138663</v>
      </c>
      <c r="L160" s="52">
        <f t="shared" si="195"/>
        <v>1695624.26</v>
      </c>
      <c r="M160" s="52">
        <f t="shared" si="195"/>
        <v>51191.42</v>
      </c>
      <c r="N160" s="52">
        <f t="shared" si="195"/>
        <v>0</v>
      </c>
      <c r="O160" s="52">
        <f t="shared" si="195"/>
        <v>1644432.8399999999</v>
      </c>
      <c r="P160" s="49">
        <f t="shared" si="176"/>
        <v>49.687705692173303</v>
      </c>
      <c r="Q160" s="49">
        <f t="shared" si="177"/>
        <v>18.689821102592184</v>
      </c>
      <c r="R160" s="49"/>
      <c r="S160" s="49">
        <f t="shared" si="178"/>
        <v>52.392781257497212</v>
      </c>
      <c r="T160" s="50">
        <f t="shared" si="179"/>
        <v>92.619863606693485</v>
      </c>
      <c r="U160" s="50">
        <f t="shared" si="180"/>
        <v>99.208178294573628</v>
      </c>
      <c r="V160" s="50"/>
      <c r="W160" s="50">
        <f t="shared" si="181"/>
        <v>92.428783650481833</v>
      </c>
    </row>
    <row r="161" spans="1:24" s="54" customFormat="1" ht="27" customHeight="1" x14ac:dyDescent="0.3">
      <c r="A161" s="51" t="s">
        <v>86</v>
      </c>
      <c r="B161" s="124" t="s">
        <v>59</v>
      </c>
      <c r="C161" s="62"/>
      <c r="D161" s="52">
        <f>SUM(D162:D164)</f>
        <v>1784472</v>
      </c>
      <c r="E161" s="52">
        <f t="shared" ref="E161:O161" si="196">SUM(E162:E164)</f>
        <v>51600</v>
      </c>
      <c r="F161" s="52">
        <f t="shared" si="196"/>
        <v>0</v>
      </c>
      <c r="G161" s="52">
        <f t="shared" si="196"/>
        <v>1732872</v>
      </c>
      <c r="H161" s="52">
        <f t="shared" si="196"/>
        <v>3366300</v>
      </c>
      <c r="I161" s="52">
        <f t="shared" si="196"/>
        <v>273900</v>
      </c>
      <c r="J161" s="52">
        <f t="shared" si="196"/>
        <v>0</v>
      </c>
      <c r="K161" s="52">
        <f t="shared" si="196"/>
        <v>3092400</v>
      </c>
      <c r="L161" s="52">
        <f t="shared" si="196"/>
        <v>1655994.26</v>
      </c>
      <c r="M161" s="52">
        <f t="shared" si="196"/>
        <v>51191.42</v>
      </c>
      <c r="N161" s="52">
        <f t="shared" si="196"/>
        <v>0</v>
      </c>
      <c r="O161" s="52">
        <f t="shared" si="196"/>
        <v>1604802.8399999999</v>
      </c>
      <c r="P161" s="49">
        <f t="shared" si="176"/>
        <v>49.193306003624159</v>
      </c>
      <c r="Q161" s="49">
        <f t="shared" si="177"/>
        <v>18.689821102592184</v>
      </c>
      <c r="R161" s="49"/>
      <c r="S161" s="49">
        <f t="shared" si="178"/>
        <v>51.895060147458281</v>
      </c>
      <c r="T161" s="50">
        <f t="shared" si="179"/>
        <v>92.800237829453195</v>
      </c>
      <c r="U161" s="50">
        <f t="shared" si="180"/>
        <v>99.208178294573628</v>
      </c>
      <c r="V161" s="50"/>
      <c r="W161" s="50">
        <f t="shared" si="181"/>
        <v>92.609427586111366</v>
      </c>
    </row>
    <row r="162" spans="1:24" s="1" customFormat="1" ht="24.75" customHeight="1" x14ac:dyDescent="0.3">
      <c r="A162" s="125" t="s">
        <v>177</v>
      </c>
      <c r="B162" s="59" t="s">
        <v>144</v>
      </c>
      <c r="C162" s="60" t="s">
        <v>28</v>
      </c>
      <c r="D162" s="61">
        <f>SUM(E162:G162)</f>
        <v>73800</v>
      </c>
      <c r="E162" s="61">
        <v>51600</v>
      </c>
      <c r="F162" s="61">
        <v>0</v>
      </c>
      <c r="G162" s="61">
        <v>22200</v>
      </c>
      <c r="H162" s="49">
        <f>SUM(I162:K162)</f>
        <v>315300</v>
      </c>
      <c r="I162" s="49">
        <v>273900</v>
      </c>
      <c r="J162" s="49">
        <v>0</v>
      </c>
      <c r="K162" s="49">
        <v>41400</v>
      </c>
      <c r="L162" s="50">
        <f>SUM(M162:O162)</f>
        <v>73220.600000000006</v>
      </c>
      <c r="M162" s="50">
        <v>51191.42</v>
      </c>
      <c r="N162" s="50">
        <v>0</v>
      </c>
      <c r="O162" s="50">
        <v>22029.18</v>
      </c>
      <c r="P162" s="49">
        <f t="shared" si="176"/>
        <v>23.222518236600067</v>
      </c>
      <c r="Q162" s="49">
        <f t="shared" si="177"/>
        <v>18.689821102592184</v>
      </c>
      <c r="R162" s="49"/>
      <c r="S162" s="49">
        <f t="shared" si="178"/>
        <v>53.21057971014492</v>
      </c>
      <c r="T162" s="50">
        <f t="shared" si="179"/>
        <v>99.214905149051503</v>
      </c>
      <c r="U162" s="50">
        <f t="shared" si="180"/>
        <v>99.208178294573628</v>
      </c>
      <c r="V162" s="50"/>
      <c r="W162" s="50">
        <f t="shared" si="181"/>
        <v>99.230540540540545</v>
      </c>
    </row>
    <row r="163" spans="1:24" s="1" customFormat="1" ht="153" customHeight="1" x14ac:dyDescent="0.3">
      <c r="A163" s="110" t="s">
        <v>87</v>
      </c>
      <c r="B163" s="117" t="s">
        <v>215</v>
      </c>
      <c r="C163" s="60" t="s">
        <v>3</v>
      </c>
      <c r="D163" s="61">
        <f>SUM(E163:G163)</f>
        <v>1690675</v>
      </c>
      <c r="E163" s="61">
        <v>0</v>
      </c>
      <c r="F163" s="61">
        <v>0</v>
      </c>
      <c r="G163" s="61">
        <v>1690675</v>
      </c>
      <c r="H163" s="49">
        <f>SUM(I163:K163)</f>
        <v>3031003</v>
      </c>
      <c r="I163" s="49">
        <v>0</v>
      </c>
      <c r="J163" s="49">
        <v>0</v>
      </c>
      <c r="K163" s="49">
        <v>3031003</v>
      </c>
      <c r="L163" s="50">
        <f>SUM(M163:O163)</f>
        <v>1574573.66</v>
      </c>
      <c r="M163" s="50">
        <v>0</v>
      </c>
      <c r="N163" s="50">
        <v>0</v>
      </c>
      <c r="O163" s="50">
        <v>1574573.66</v>
      </c>
      <c r="P163" s="49">
        <f t="shared" si="176"/>
        <v>51.948931096406035</v>
      </c>
      <c r="Q163" s="49"/>
      <c r="R163" s="49"/>
      <c r="S163" s="49">
        <f t="shared" si="178"/>
        <v>51.948931096406035</v>
      </c>
      <c r="T163" s="50">
        <f t="shared" si="179"/>
        <v>93.132841025034381</v>
      </c>
      <c r="U163" s="50"/>
      <c r="V163" s="50"/>
      <c r="W163" s="50">
        <f t="shared" si="181"/>
        <v>93.132841025034381</v>
      </c>
      <c r="X163" s="79"/>
    </row>
    <row r="164" spans="1:24" s="1" customFormat="1" ht="78" customHeight="1" x14ac:dyDescent="0.3">
      <c r="A164" s="125" t="s">
        <v>393</v>
      </c>
      <c r="B164" s="117" t="s">
        <v>392</v>
      </c>
      <c r="C164" s="60" t="s">
        <v>28</v>
      </c>
      <c r="D164" s="61">
        <f>SUM(E164:G164)</f>
        <v>19997</v>
      </c>
      <c r="E164" s="61">
        <v>0</v>
      </c>
      <c r="F164" s="61">
        <v>0</v>
      </c>
      <c r="G164" s="61">
        <v>19997</v>
      </c>
      <c r="H164" s="49">
        <f>SUM(I164:K164)</f>
        <v>19997</v>
      </c>
      <c r="I164" s="49">
        <v>0</v>
      </c>
      <c r="J164" s="49">
        <v>0</v>
      </c>
      <c r="K164" s="49">
        <v>19997</v>
      </c>
      <c r="L164" s="50">
        <f>SUM(M164:O164)</f>
        <v>8200</v>
      </c>
      <c r="M164" s="50">
        <v>0</v>
      </c>
      <c r="N164" s="50">
        <v>0</v>
      </c>
      <c r="O164" s="50">
        <v>8200</v>
      </c>
      <c r="P164" s="49">
        <f t="shared" si="176"/>
        <v>41.006150922638398</v>
      </c>
      <c r="Q164" s="49"/>
      <c r="R164" s="49"/>
      <c r="S164" s="49">
        <f t="shared" si="178"/>
        <v>41.006150922638398</v>
      </c>
      <c r="T164" s="50">
        <f t="shared" si="179"/>
        <v>41.006150922638398</v>
      </c>
      <c r="U164" s="50"/>
      <c r="V164" s="50"/>
      <c r="W164" s="50">
        <f t="shared" si="181"/>
        <v>41.006150922638398</v>
      </c>
      <c r="X164" s="79"/>
    </row>
    <row r="165" spans="1:24" s="54" customFormat="1" ht="56.25" x14ac:dyDescent="0.3">
      <c r="A165" s="80" t="s">
        <v>336</v>
      </c>
      <c r="B165" s="81" t="s">
        <v>335</v>
      </c>
      <c r="C165" s="62"/>
      <c r="D165" s="52">
        <f t="shared" ref="D165:O165" si="197">D166</f>
        <v>46263</v>
      </c>
      <c r="E165" s="52">
        <f t="shared" si="197"/>
        <v>0</v>
      </c>
      <c r="F165" s="52">
        <f t="shared" si="197"/>
        <v>0</v>
      </c>
      <c r="G165" s="52">
        <f t="shared" si="197"/>
        <v>46263</v>
      </c>
      <c r="H165" s="52">
        <f t="shared" si="197"/>
        <v>46263</v>
      </c>
      <c r="I165" s="52">
        <f t="shared" si="197"/>
        <v>0</v>
      </c>
      <c r="J165" s="52">
        <f t="shared" si="197"/>
        <v>0</v>
      </c>
      <c r="K165" s="52">
        <f t="shared" si="197"/>
        <v>46263</v>
      </c>
      <c r="L165" s="52">
        <f t="shared" si="197"/>
        <v>39630</v>
      </c>
      <c r="M165" s="52">
        <f t="shared" si="197"/>
        <v>0</v>
      </c>
      <c r="N165" s="52">
        <f t="shared" si="197"/>
        <v>0</v>
      </c>
      <c r="O165" s="52">
        <f t="shared" si="197"/>
        <v>39630</v>
      </c>
      <c r="P165" s="49">
        <f t="shared" si="176"/>
        <v>85.66240840412425</v>
      </c>
      <c r="Q165" s="49"/>
      <c r="R165" s="49"/>
      <c r="S165" s="49">
        <f t="shared" si="178"/>
        <v>85.66240840412425</v>
      </c>
      <c r="T165" s="50">
        <f t="shared" si="179"/>
        <v>85.66240840412425</v>
      </c>
      <c r="U165" s="50"/>
      <c r="V165" s="50"/>
      <c r="W165" s="50">
        <f t="shared" si="181"/>
        <v>85.66240840412425</v>
      </c>
      <c r="X165" s="82"/>
    </row>
    <row r="166" spans="1:24" s="1" customFormat="1" ht="40.5" customHeight="1" x14ac:dyDescent="0.3">
      <c r="A166" s="110" t="s">
        <v>338</v>
      </c>
      <c r="B166" s="112" t="s">
        <v>337</v>
      </c>
      <c r="C166" s="60" t="s">
        <v>179</v>
      </c>
      <c r="D166" s="61">
        <f>SUM(E166:G166)</f>
        <v>46263</v>
      </c>
      <c r="E166" s="61">
        <v>0</v>
      </c>
      <c r="F166" s="61">
        <v>0</v>
      </c>
      <c r="G166" s="61">
        <v>46263</v>
      </c>
      <c r="H166" s="49">
        <f>SUM(I166:K166)</f>
        <v>46263</v>
      </c>
      <c r="I166" s="49">
        <v>0</v>
      </c>
      <c r="J166" s="49">
        <v>0</v>
      </c>
      <c r="K166" s="49">
        <v>46263</v>
      </c>
      <c r="L166" s="50">
        <f>SUM(M166:O166)</f>
        <v>39630</v>
      </c>
      <c r="M166" s="50">
        <v>0</v>
      </c>
      <c r="N166" s="50">
        <v>0</v>
      </c>
      <c r="O166" s="50">
        <v>39630</v>
      </c>
      <c r="P166" s="49">
        <f t="shared" si="176"/>
        <v>85.66240840412425</v>
      </c>
      <c r="Q166" s="49"/>
      <c r="R166" s="49"/>
      <c r="S166" s="49">
        <f t="shared" si="178"/>
        <v>85.66240840412425</v>
      </c>
      <c r="T166" s="50">
        <f t="shared" si="179"/>
        <v>85.66240840412425</v>
      </c>
      <c r="U166" s="50"/>
      <c r="V166" s="50"/>
      <c r="W166" s="50">
        <f t="shared" si="181"/>
        <v>85.66240840412425</v>
      </c>
      <c r="X166" s="79"/>
    </row>
    <row r="167" spans="1:24" s="1" customFormat="1" ht="60" customHeight="1" x14ac:dyDescent="0.3">
      <c r="A167" s="51" t="s">
        <v>88</v>
      </c>
      <c r="B167" s="171" t="s">
        <v>271</v>
      </c>
      <c r="C167" s="171"/>
      <c r="D167" s="52">
        <f t="shared" ref="D167:O167" si="198">D168+D172</f>
        <v>451200</v>
      </c>
      <c r="E167" s="52">
        <f t="shared" si="198"/>
        <v>86700</v>
      </c>
      <c r="F167" s="52">
        <f t="shared" si="198"/>
        <v>0</v>
      </c>
      <c r="G167" s="52">
        <f t="shared" si="198"/>
        <v>364500</v>
      </c>
      <c r="H167" s="52">
        <f t="shared" si="198"/>
        <v>660100</v>
      </c>
      <c r="I167" s="52">
        <f t="shared" si="198"/>
        <v>106700</v>
      </c>
      <c r="J167" s="52">
        <f t="shared" si="198"/>
        <v>0</v>
      </c>
      <c r="K167" s="52">
        <f t="shared" si="198"/>
        <v>553400</v>
      </c>
      <c r="L167" s="52">
        <f t="shared" si="198"/>
        <v>417329</v>
      </c>
      <c r="M167" s="52">
        <f t="shared" si="198"/>
        <v>86400</v>
      </c>
      <c r="N167" s="52">
        <f t="shared" si="198"/>
        <v>0</v>
      </c>
      <c r="O167" s="52">
        <f t="shared" si="198"/>
        <v>330929</v>
      </c>
      <c r="P167" s="49">
        <f t="shared" si="176"/>
        <v>63.222087562490536</v>
      </c>
      <c r="Q167" s="49">
        <f t="shared" si="177"/>
        <v>80.97469540768509</v>
      </c>
      <c r="R167" s="49"/>
      <c r="S167" s="49">
        <f t="shared" si="178"/>
        <v>59.799241055294537</v>
      </c>
      <c r="T167" s="50">
        <f t="shared" si="179"/>
        <v>92.493129432624116</v>
      </c>
      <c r="U167" s="50">
        <f t="shared" si="180"/>
        <v>99.653979238754317</v>
      </c>
      <c r="V167" s="50"/>
      <c r="W167" s="50">
        <f t="shared" si="181"/>
        <v>90.789849108367633</v>
      </c>
    </row>
    <row r="168" spans="1:24" s="1" customFormat="1" ht="170.25" customHeight="1" x14ac:dyDescent="0.3">
      <c r="A168" s="80" t="s">
        <v>89</v>
      </c>
      <c r="B168" s="83" t="s">
        <v>362</v>
      </c>
      <c r="C168" s="120"/>
      <c r="D168" s="52">
        <f t="shared" ref="D168:O168" si="199">SUM(D169:D171)</f>
        <v>171250</v>
      </c>
      <c r="E168" s="52">
        <f t="shared" si="199"/>
        <v>26700</v>
      </c>
      <c r="F168" s="52">
        <f t="shared" si="199"/>
        <v>0</v>
      </c>
      <c r="G168" s="52">
        <f t="shared" si="199"/>
        <v>144550</v>
      </c>
      <c r="H168" s="52">
        <f t="shared" si="199"/>
        <v>260150</v>
      </c>
      <c r="I168" s="52">
        <f t="shared" si="199"/>
        <v>26700</v>
      </c>
      <c r="J168" s="52">
        <f t="shared" si="199"/>
        <v>0</v>
      </c>
      <c r="K168" s="52">
        <f t="shared" si="199"/>
        <v>233450</v>
      </c>
      <c r="L168" s="52">
        <f t="shared" si="199"/>
        <v>170494</v>
      </c>
      <c r="M168" s="52">
        <f t="shared" si="199"/>
        <v>26400</v>
      </c>
      <c r="N168" s="52">
        <f t="shared" si="199"/>
        <v>0</v>
      </c>
      <c r="O168" s="52">
        <f t="shared" si="199"/>
        <v>144094</v>
      </c>
      <c r="P168" s="49">
        <f t="shared" si="176"/>
        <v>65.536805689025556</v>
      </c>
      <c r="Q168" s="49">
        <f t="shared" si="177"/>
        <v>98.876404494382015</v>
      </c>
      <c r="R168" s="49"/>
      <c r="S168" s="49">
        <f t="shared" si="178"/>
        <v>61.723709573784532</v>
      </c>
      <c r="T168" s="50">
        <f t="shared" si="179"/>
        <v>99.558540145985404</v>
      </c>
      <c r="U168" s="50">
        <f t="shared" si="180"/>
        <v>98.876404494382015</v>
      </c>
      <c r="V168" s="50"/>
      <c r="W168" s="50">
        <f t="shared" si="181"/>
        <v>99.684538222068483</v>
      </c>
    </row>
    <row r="169" spans="1:24" s="1" customFormat="1" ht="57.75" customHeight="1" x14ac:dyDescent="0.3">
      <c r="A169" s="110" t="s">
        <v>364</v>
      </c>
      <c r="B169" s="84" t="s">
        <v>363</v>
      </c>
      <c r="C169" s="85" t="s">
        <v>5</v>
      </c>
      <c r="D169" s="49">
        <f>SUM(E169:G169)</f>
        <v>66750</v>
      </c>
      <c r="E169" s="49">
        <v>26700</v>
      </c>
      <c r="F169" s="49">
        <v>0</v>
      </c>
      <c r="G169" s="49">
        <v>40050</v>
      </c>
      <c r="H169" s="49">
        <f>SUM(I169:K169)</f>
        <v>66750</v>
      </c>
      <c r="I169" s="49">
        <v>26700</v>
      </c>
      <c r="J169" s="49">
        <v>0</v>
      </c>
      <c r="K169" s="49">
        <v>40050</v>
      </c>
      <c r="L169" s="49">
        <f>SUM(M169:O169)</f>
        <v>66000</v>
      </c>
      <c r="M169" s="49">
        <v>26400</v>
      </c>
      <c r="N169" s="49">
        <v>0</v>
      </c>
      <c r="O169" s="49">
        <v>39600</v>
      </c>
      <c r="P169" s="49">
        <f t="shared" si="176"/>
        <v>98.876404494382015</v>
      </c>
      <c r="Q169" s="49">
        <f t="shared" si="177"/>
        <v>98.876404494382015</v>
      </c>
      <c r="R169" s="49"/>
      <c r="S169" s="49">
        <f t="shared" si="178"/>
        <v>98.876404494382015</v>
      </c>
      <c r="T169" s="50">
        <f t="shared" si="179"/>
        <v>98.876404494382015</v>
      </c>
      <c r="U169" s="50">
        <f t="shared" si="180"/>
        <v>98.876404494382015</v>
      </c>
      <c r="V169" s="50"/>
      <c r="W169" s="50">
        <f t="shared" si="181"/>
        <v>98.876404494382015</v>
      </c>
    </row>
    <row r="170" spans="1:24" s="1" customFormat="1" ht="39" customHeight="1" x14ac:dyDescent="0.3">
      <c r="A170" s="125" t="s">
        <v>366</v>
      </c>
      <c r="B170" s="59" t="s">
        <v>365</v>
      </c>
      <c r="C170" s="19" t="s">
        <v>179</v>
      </c>
      <c r="D170" s="45">
        <f>SUM(E170:G170)</f>
        <v>0</v>
      </c>
      <c r="E170" s="45">
        <v>0</v>
      </c>
      <c r="F170" s="45">
        <v>0</v>
      </c>
      <c r="G170" s="45">
        <v>0</v>
      </c>
      <c r="H170" s="20">
        <f>SUM(I170:K170)</f>
        <v>88900</v>
      </c>
      <c r="I170" s="20">
        <v>0</v>
      </c>
      <c r="J170" s="20">
        <v>0</v>
      </c>
      <c r="K170" s="20">
        <v>88900</v>
      </c>
      <c r="L170" s="49">
        <f t="shared" ref="L170:L176" si="200">SUM(M170:O170)</f>
        <v>0</v>
      </c>
      <c r="M170" s="49">
        <v>0</v>
      </c>
      <c r="N170" s="49">
        <v>0</v>
      </c>
      <c r="O170" s="49">
        <v>0</v>
      </c>
      <c r="P170" s="49">
        <f t="shared" si="176"/>
        <v>0</v>
      </c>
      <c r="Q170" s="49"/>
      <c r="R170" s="49"/>
      <c r="S170" s="49">
        <f t="shared" si="178"/>
        <v>0</v>
      </c>
      <c r="T170" s="50"/>
      <c r="U170" s="50"/>
      <c r="V170" s="50"/>
      <c r="W170" s="50"/>
    </row>
    <row r="171" spans="1:24" s="1" customFormat="1" ht="37.5" x14ac:dyDescent="0.3">
      <c r="A171" s="125" t="s">
        <v>367</v>
      </c>
      <c r="B171" s="113" t="s">
        <v>368</v>
      </c>
      <c r="C171" s="60" t="s">
        <v>28</v>
      </c>
      <c r="D171" s="45">
        <f>SUM(E171:G171)</f>
        <v>104500</v>
      </c>
      <c r="E171" s="45">
        <v>0</v>
      </c>
      <c r="F171" s="45">
        <v>0</v>
      </c>
      <c r="G171" s="45">
        <v>104500</v>
      </c>
      <c r="H171" s="20">
        <f>SUM(I171:K171)</f>
        <v>104500</v>
      </c>
      <c r="I171" s="20">
        <v>0</v>
      </c>
      <c r="J171" s="20">
        <v>0</v>
      </c>
      <c r="K171" s="20">
        <v>104500</v>
      </c>
      <c r="L171" s="49">
        <f>SUM(M171:O171)</f>
        <v>104494</v>
      </c>
      <c r="M171" s="49">
        <v>0</v>
      </c>
      <c r="N171" s="49">
        <v>0</v>
      </c>
      <c r="O171" s="49">
        <v>104494</v>
      </c>
      <c r="P171" s="49">
        <f t="shared" si="176"/>
        <v>99.994258373205753</v>
      </c>
      <c r="Q171" s="49"/>
      <c r="R171" s="49"/>
      <c r="S171" s="49">
        <f t="shared" si="178"/>
        <v>99.994258373205753</v>
      </c>
      <c r="T171" s="50">
        <f t="shared" si="179"/>
        <v>99.994258373205753</v>
      </c>
      <c r="U171" s="50"/>
      <c r="V171" s="50"/>
      <c r="W171" s="50">
        <f t="shared" si="181"/>
        <v>99.994258373205753</v>
      </c>
    </row>
    <row r="172" spans="1:24" s="54" customFormat="1" ht="75" x14ac:dyDescent="0.3">
      <c r="A172" s="86" t="s">
        <v>308</v>
      </c>
      <c r="B172" s="87" t="s">
        <v>370</v>
      </c>
      <c r="C172" s="62"/>
      <c r="D172" s="74">
        <f t="shared" ref="D172:O172" si="201">SUM(D173:D176)</f>
        <v>279950</v>
      </c>
      <c r="E172" s="74">
        <f t="shared" si="201"/>
        <v>60000</v>
      </c>
      <c r="F172" s="74">
        <f t="shared" si="201"/>
        <v>0</v>
      </c>
      <c r="G172" s="74">
        <f t="shared" si="201"/>
        <v>219950</v>
      </c>
      <c r="H172" s="53">
        <f t="shared" si="201"/>
        <v>399950</v>
      </c>
      <c r="I172" s="53">
        <f t="shared" si="201"/>
        <v>80000</v>
      </c>
      <c r="J172" s="53">
        <f t="shared" si="201"/>
        <v>0</v>
      </c>
      <c r="K172" s="53">
        <f t="shared" si="201"/>
        <v>319950</v>
      </c>
      <c r="L172" s="52">
        <f t="shared" si="201"/>
        <v>246835</v>
      </c>
      <c r="M172" s="52">
        <f t="shared" si="201"/>
        <v>60000</v>
      </c>
      <c r="N172" s="52">
        <f t="shared" si="201"/>
        <v>0</v>
      </c>
      <c r="O172" s="52">
        <f t="shared" si="201"/>
        <v>186835</v>
      </c>
      <c r="P172" s="49">
        <f t="shared" si="176"/>
        <v>61.71646455806976</v>
      </c>
      <c r="Q172" s="49">
        <f t="shared" si="177"/>
        <v>75</v>
      </c>
      <c r="R172" s="49"/>
      <c r="S172" s="49">
        <f t="shared" si="178"/>
        <v>58.395061728395056</v>
      </c>
      <c r="T172" s="50">
        <f t="shared" si="179"/>
        <v>88.171101982496864</v>
      </c>
      <c r="U172" s="50">
        <f t="shared" si="180"/>
        <v>100</v>
      </c>
      <c r="V172" s="50"/>
      <c r="W172" s="50">
        <f t="shared" si="181"/>
        <v>84.94430552398272</v>
      </c>
    </row>
    <row r="173" spans="1:24" s="1" customFormat="1" ht="135" customHeight="1" x14ac:dyDescent="0.3">
      <c r="A173" s="111" t="s">
        <v>371</v>
      </c>
      <c r="B173" s="113" t="s">
        <v>272</v>
      </c>
      <c r="C173" s="19" t="s">
        <v>5</v>
      </c>
      <c r="D173" s="45">
        <f t="shared" ref="D173" si="202">SUM(E173:G173)</f>
        <v>150000</v>
      </c>
      <c r="E173" s="45">
        <v>60000</v>
      </c>
      <c r="F173" s="45">
        <v>0</v>
      </c>
      <c r="G173" s="45">
        <v>90000</v>
      </c>
      <c r="H173" s="20">
        <f>SUM(I173:K173)</f>
        <v>150000</v>
      </c>
      <c r="I173" s="20">
        <v>60000</v>
      </c>
      <c r="J173" s="20">
        <v>0</v>
      </c>
      <c r="K173" s="20">
        <v>90000</v>
      </c>
      <c r="L173" s="49">
        <f t="shared" si="200"/>
        <v>150000</v>
      </c>
      <c r="M173" s="49">
        <v>60000</v>
      </c>
      <c r="N173" s="49">
        <v>0</v>
      </c>
      <c r="O173" s="49">
        <v>90000</v>
      </c>
      <c r="P173" s="49">
        <f t="shared" si="176"/>
        <v>100</v>
      </c>
      <c r="Q173" s="49">
        <f t="shared" si="177"/>
        <v>100</v>
      </c>
      <c r="R173" s="49"/>
      <c r="S173" s="49">
        <f t="shared" si="178"/>
        <v>100</v>
      </c>
      <c r="T173" s="50">
        <f t="shared" si="179"/>
        <v>100</v>
      </c>
      <c r="U173" s="50">
        <f t="shared" si="180"/>
        <v>100</v>
      </c>
      <c r="V173" s="50"/>
      <c r="W173" s="50">
        <f t="shared" si="181"/>
        <v>100</v>
      </c>
    </row>
    <row r="174" spans="1:24" s="1" customFormat="1" ht="117.75" customHeight="1" x14ac:dyDescent="0.3">
      <c r="A174" s="111" t="s">
        <v>372</v>
      </c>
      <c r="B174" s="113" t="s">
        <v>369</v>
      </c>
      <c r="C174" s="19" t="s">
        <v>5</v>
      </c>
      <c r="D174" s="45">
        <f>SUM(E174:G174)</f>
        <v>79950</v>
      </c>
      <c r="E174" s="45">
        <v>0</v>
      </c>
      <c r="F174" s="45">
        <v>0</v>
      </c>
      <c r="G174" s="45">
        <v>79950</v>
      </c>
      <c r="H174" s="20">
        <f>SUM(I174:K174)</f>
        <v>149950</v>
      </c>
      <c r="I174" s="20">
        <v>0</v>
      </c>
      <c r="J174" s="20">
        <v>0</v>
      </c>
      <c r="K174" s="20">
        <v>149950</v>
      </c>
      <c r="L174" s="49">
        <f t="shared" si="200"/>
        <v>69925</v>
      </c>
      <c r="M174" s="49">
        <v>0</v>
      </c>
      <c r="N174" s="49">
        <v>0</v>
      </c>
      <c r="O174" s="49">
        <v>69925</v>
      </c>
      <c r="P174" s="49">
        <f t="shared" si="176"/>
        <v>46.632210736912306</v>
      </c>
      <c r="Q174" s="49"/>
      <c r="R174" s="49"/>
      <c r="S174" s="49">
        <f t="shared" si="178"/>
        <v>46.632210736912306</v>
      </c>
      <c r="T174" s="50">
        <f t="shared" si="179"/>
        <v>87.460913070669164</v>
      </c>
      <c r="U174" s="50"/>
      <c r="V174" s="50"/>
      <c r="W174" s="50">
        <f t="shared" si="181"/>
        <v>87.460913070669164</v>
      </c>
    </row>
    <row r="175" spans="1:24" s="1" customFormat="1" ht="93.75" x14ac:dyDescent="0.3">
      <c r="A175" s="111" t="s">
        <v>373</v>
      </c>
      <c r="B175" s="113" t="s">
        <v>274</v>
      </c>
      <c r="C175" s="19" t="s">
        <v>5</v>
      </c>
      <c r="D175" s="45">
        <f>SUM(E175:G175)</f>
        <v>0</v>
      </c>
      <c r="E175" s="45">
        <v>0</v>
      </c>
      <c r="F175" s="45">
        <v>0</v>
      </c>
      <c r="G175" s="45">
        <v>0</v>
      </c>
      <c r="H175" s="20">
        <f t="shared" ref="H175:H176" si="203">SUM(I175:K175)</f>
        <v>50000</v>
      </c>
      <c r="I175" s="20">
        <v>20000</v>
      </c>
      <c r="J175" s="20">
        <v>0</v>
      </c>
      <c r="K175" s="20">
        <v>30000</v>
      </c>
      <c r="L175" s="49">
        <f t="shared" si="200"/>
        <v>0</v>
      </c>
      <c r="M175" s="49">
        <v>0</v>
      </c>
      <c r="N175" s="49">
        <v>0</v>
      </c>
      <c r="O175" s="49">
        <v>0</v>
      </c>
      <c r="P175" s="49">
        <f t="shared" si="176"/>
        <v>0</v>
      </c>
      <c r="Q175" s="49">
        <f t="shared" si="177"/>
        <v>0</v>
      </c>
      <c r="R175" s="49"/>
      <c r="S175" s="49">
        <f t="shared" si="178"/>
        <v>0</v>
      </c>
      <c r="T175" s="50"/>
      <c r="U175" s="50"/>
      <c r="V175" s="50"/>
      <c r="W175" s="50"/>
    </row>
    <row r="176" spans="1:24" s="1" customFormat="1" ht="76.5" customHeight="1" x14ac:dyDescent="0.3">
      <c r="A176" s="111" t="s">
        <v>374</v>
      </c>
      <c r="B176" s="113" t="s">
        <v>273</v>
      </c>
      <c r="C176" s="19" t="s">
        <v>5</v>
      </c>
      <c r="D176" s="45">
        <f>SUM(E176:G176)</f>
        <v>50000</v>
      </c>
      <c r="E176" s="45">
        <v>0</v>
      </c>
      <c r="F176" s="45">
        <v>0</v>
      </c>
      <c r="G176" s="45">
        <v>50000</v>
      </c>
      <c r="H176" s="20">
        <f t="shared" si="203"/>
        <v>50000</v>
      </c>
      <c r="I176" s="20">
        <v>0</v>
      </c>
      <c r="J176" s="20">
        <v>0</v>
      </c>
      <c r="K176" s="20">
        <v>50000</v>
      </c>
      <c r="L176" s="49">
        <f t="shared" si="200"/>
        <v>26910</v>
      </c>
      <c r="M176" s="49">
        <v>0</v>
      </c>
      <c r="N176" s="49">
        <v>0</v>
      </c>
      <c r="O176" s="49">
        <v>26910</v>
      </c>
      <c r="P176" s="49">
        <f t="shared" si="176"/>
        <v>53.82</v>
      </c>
      <c r="Q176" s="49"/>
      <c r="R176" s="49"/>
      <c r="S176" s="49">
        <f t="shared" si="178"/>
        <v>53.82</v>
      </c>
      <c r="T176" s="50">
        <f t="shared" si="179"/>
        <v>53.82</v>
      </c>
      <c r="U176" s="50"/>
      <c r="V176" s="50"/>
      <c r="W176" s="50">
        <f t="shared" si="181"/>
        <v>53.82</v>
      </c>
    </row>
    <row r="177" spans="1:23" s="1" customFormat="1" ht="66" customHeight="1" x14ac:dyDescent="0.3">
      <c r="A177" s="51" t="s">
        <v>90</v>
      </c>
      <c r="B177" s="128" t="s">
        <v>269</v>
      </c>
      <c r="C177" s="128"/>
      <c r="D177" s="52">
        <f>D178+D181</f>
        <v>18407906</v>
      </c>
      <c r="E177" s="52">
        <f t="shared" ref="E177:F177" si="204">E178+E181</f>
        <v>0</v>
      </c>
      <c r="F177" s="52">
        <f t="shared" si="204"/>
        <v>0</v>
      </c>
      <c r="G177" s="52">
        <f>G178+G181</f>
        <v>18407906</v>
      </c>
      <c r="H177" s="52">
        <f>H178+H181</f>
        <v>22970103</v>
      </c>
      <c r="I177" s="52">
        <f t="shared" ref="I177:J177" si="205">I178+I181</f>
        <v>0</v>
      </c>
      <c r="J177" s="52">
        <f t="shared" si="205"/>
        <v>0</v>
      </c>
      <c r="K177" s="52">
        <f>K178+K181</f>
        <v>22970103</v>
      </c>
      <c r="L177" s="52">
        <f>L178+L181</f>
        <v>14589443.609999999</v>
      </c>
      <c r="M177" s="52">
        <f t="shared" ref="M177:N177" si="206">M178+M181</f>
        <v>0</v>
      </c>
      <c r="N177" s="52">
        <f t="shared" si="206"/>
        <v>0</v>
      </c>
      <c r="O177" s="52">
        <f>O178+O181</f>
        <v>14589443.609999999</v>
      </c>
      <c r="P177" s="49">
        <f t="shared" si="176"/>
        <v>63.514924639214719</v>
      </c>
      <c r="Q177" s="49"/>
      <c r="R177" s="49"/>
      <c r="S177" s="49">
        <f t="shared" si="178"/>
        <v>63.514924639214719</v>
      </c>
      <c r="T177" s="50">
        <f t="shared" si="179"/>
        <v>79.256399994654473</v>
      </c>
      <c r="U177" s="50"/>
      <c r="V177" s="50"/>
      <c r="W177" s="50">
        <f t="shared" si="181"/>
        <v>79.256399994654473</v>
      </c>
    </row>
    <row r="178" spans="1:23" s="1" customFormat="1" ht="75" x14ac:dyDescent="0.3">
      <c r="A178" s="51" t="s">
        <v>91</v>
      </c>
      <c r="B178" s="124" t="s">
        <v>270</v>
      </c>
      <c r="C178" s="118"/>
      <c r="D178" s="52">
        <f t="shared" ref="D178" si="207">D180</f>
        <v>259400</v>
      </c>
      <c r="E178" s="52">
        <f t="shared" ref="E178:O178" si="208">E179+E180</f>
        <v>0</v>
      </c>
      <c r="F178" s="52">
        <f t="shared" si="208"/>
        <v>0</v>
      </c>
      <c r="G178" s="52">
        <f t="shared" si="208"/>
        <v>259400</v>
      </c>
      <c r="H178" s="52">
        <f t="shared" si="208"/>
        <v>2745132</v>
      </c>
      <c r="I178" s="52">
        <f t="shared" si="208"/>
        <v>0</v>
      </c>
      <c r="J178" s="52">
        <f t="shared" si="208"/>
        <v>0</v>
      </c>
      <c r="K178" s="52">
        <f t="shared" si="208"/>
        <v>2745132</v>
      </c>
      <c r="L178" s="52">
        <f t="shared" si="208"/>
        <v>159110.5</v>
      </c>
      <c r="M178" s="52">
        <f t="shared" si="208"/>
        <v>0</v>
      </c>
      <c r="N178" s="52">
        <f t="shared" si="208"/>
        <v>0</v>
      </c>
      <c r="O178" s="52">
        <f t="shared" si="208"/>
        <v>159110.5</v>
      </c>
      <c r="P178" s="49">
        <f t="shared" si="176"/>
        <v>5.796096508291769</v>
      </c>
      <c r="Q178" s="49"/>
      <c r="R178" s="49"/>
      <c r="S178" s="49">
        <f t="shared" si="178"/>
        <v>5.796096508291769</v>
      </c>
      <c r="T178" s="50">
        <f t="shared" si="179"/>
        <v>61.337895142636853</v>
      </c>
      <c r="U178" s="50"/>
      <c r="V178" s="50"/>
      <c r="W178" s="50">
        <f t="shared" si="181"/>
        <v>61.337895142636853</v>
      </c>
    </row>
    <row r="179" spans="1:23" s="1" customFormat="1" ht="30" customHeight="1" x14ac:dyDescent="0.3">
      <c r="A179" s="140" t="s">
        <v>92</v>
      </c>
      <c r="B179" s="183" t="s">
        <v>145</v>
      </c>
      <c r="C179" s="19" t="s">
        <v>3</v>
      </c>
      <c r="D179" s="49">
        <v>0</v>
      </c>
      <c r="E179" s="49">
        <v>0</v>
      </c>
      <c r="F179" s="49">
        <v>0</v>
      </c>
      <c r="G179" s="49">
        <v>0</v>
      </c>
      <c r="H179" s="49">
        <f>SUM(I179:K179)</f>
        <v>2485732</v>
      </c>
      <c r="I179" s="49">
        <v>0</v>
      </c>
      <c r="J179" s="49">
        <v>0</v>
      </c>
      <c r="K179" s="49">
        <v>2485732</v>
      </c>
      <c r="L179" s="49">
        <f>SUM(M179:O179)</f>
        <v>0</v>
      </c>
      <c r="M179" s="49">
        <v>0</v>
      </c>
      <c r="N179" s="49">
        <v>0</v>
      </c>
      <c r="O179" s="49">
        <v>0</v>
      </c>
      <c r="P179" s="49">
        <f t="shared" si="176"/>
        <v>0</v>
      </c>
      <c r="Q179" s="49"/>
      <c r="R179" s="49"/>
      <c r="S179" s="49">
        <f t="shared" si="178"/>
        <v>0</v>
      </c>
      <c r="T179" s="50"/>
      <c r="U179" s="50"/>
      <c r="V179" s="50"/>
      <c r="W179" s="50"/>
    </row>
    <row r="180" spans="1:23" s="1" customFormat="1" ht="31.5" customHeight="1" x14ac:dyDescent="0.3">
      <c r="A180" s="141"/>
      <c r="B180" s="184"/>
      <c r="C180" s="19" t="s">
        <v>28</v>
      </c>
      <c r="D180" s="45">
        <f>SUM(E180:G180)</f>
        <v>259400</v>
      </c>
      <c r="E180" s="45">
        <v>0</v>
      </c>
      <c r="F180" s="45">
        <v>0</v>
      </c>
      <c r="G180" s="45">
        <v>259400</v>
      </c>
      <c r="H180" s="20">
        <f>SUM(I180:K180)</f>
        <v>259400</v>
      </c>
      <c r="I180" s="20">
        <v>0</v>
      </c>
      <c r="J180" s="20">
        <v>0</v>
      </c>
      <c r="K180" s="20">
        <v>259400</v>
      </c>
      <c r="L180" s="50">
        <f>SUM(M180:O180)</f>
        <v>159110.5</v>
      </c>
      <c r="M180" s="50">
        <v>0</v>
      </c>
      <c r="N180" s="50">
        <v>0</v>
      </c>
      <c r="O180" s="50">
        <v>159110.5</v>
      </c>
      <c r="P180" s="49">
        <f t="shared" si="176"/>
        <v>61.337895142636853</v>
      </c>
      <c r="Q180" s="49"/>
      <c r="R180" s="49"/>
      <c r="S180" s="49">
        <f t="shared" si="178"/>
        <v>61.337895142636853</v>
      </c>
      <c r="T180" s="50">
        <f t="shared" si="179"/>
        <v>61.337895142636853</v>
      </c>
      <c r="U180" s="50"/>
      <c r="V180" s="50"/>
      <c r="W180" s="50">
        <f t="shared" si="181"/>
        <v>61.337895142636853</v>
      </c>
    </row>
    <row r="181" spans="1:23" s="54" customFormat="1" ht="39" customHeight="1" x14ac:dyDescent="0.3">
      <c r="A181" s="51" t="s">
        <v>93</v>
      </c>
      <c r="B181" s="55" t="s">
        <v>60</v>
      </c>
      <c r="C181" s="126"/>
      <c r="D181" s="53">
        <f t="shared" ref="D181:O181" si="209">D182+D183+D184+D185+D186+D187+D188+D189</f>
        <v>18148506</v>
      </c>
      <c r="E181" s="53">
        <f t="shared" si="209"/>
        <v>0</v>
      </c>
      <c r="F181" s="53">
        <f t="shared" si="209"/>
        <v>0</v>
      </c>
      <c r="G181" s="53">
        <f t="shared" si="209"/>
        <v>18148506</v>
      </c>
      <c r="H181" s="53">
        <f t="shared" si="209"/>
        <v>20224971</v>
      </c>
      <c r="I181" s="53">
        <f t="shared" si="209"/>
        <v>0</v>
      </c>
      <c r="J181" s="53">
        <f t="shared" si="209"/>
        <v>0</v>
      </c>
      <c r="K181" s="53">
        <f t="shared" si="209"/>
        <v>20224971</v>
      </c>
      <c r="L181" s="53">
        <f t="shared" si="209"/>
        <v>14430333.109999999</v>
      </c>
      <c r="M181" s="53">
        <f t="shared" si="209"/>
        <v>0</v>
      </c>
      <c r="N181" s="53">
        <f t="shared" si="209"/>
        <v>0</v>
      </c>
      <c r="O181" s="53">
        <f t="shared" si="209"/>
        <v>14430333.109999999</v>
      </c>
      <c r="P181" s="49">
        <f t="shared" si="176"/>
        <v>71.34909172428479</v>
      </c>
      <c r="Q181" s="49"/>
      <c r="R181" s="49"/>
      <c r="S181" s="49">
        <f t="shared" si="178"/>
        <v>71.34909172428479</v>
      </c>
      <c r="T181" s="50">
        <f t="shared" si="179"/>
        <v>79.512512545109772</v>
      </c>
      <c r="U181" s="50"/>
      <c r="V181" s="50"/>
      <c r="W181" s="50">
        <f t="shared" si="181"/>
        <v>79.512512545109772</v>
      </c>
    </row>
    <row r="182" spans="1:23" s="1" customFormat="1" x14ac:dyDescent="0.3">
      <c r="A182" s="140" t="s">
        <v>353</v>
      </c>
      <c r="B182" s="185" t="s">
        <v>146</v>
      </c>
      <c r="C182" s="19" t="s">
        <v>169</v>
      </c>
      <c r="D182" s="45">
        <f>SUM(E182:G182)</f>
        <v>93000</v>
      </c>
      <c r="E182" s="45">
        <v>0</v>
      </c>
      <c r="F182" s="45">
        <v>0</v>
      </c>
      <c r="G182" s="45">
        <v>93000</v>
      </c>
      <c r="H182" s="20">
        <f>SUM(I182:K182)</f>
        <v>170000</v>
      </c>
      <c r="I182" s="20">
        <v>0</v>
      </c>
      <c r="J182" s="20">
        <v>0</v>
      </c>
      <c r="K182" s="20">
        <v>170000</v>
      </c>
      <c r="L182" s="50">
        <f>M182+O182</f>
        <v>66500</v>
      </c>
      <c r="M182" s="50">
        <v>0</v>
      </c>
      <c r="N182" s="50">
        <v>0</v>
      </c>
      <c r="O182" s="50">
        <v>66500</v>
      </c>
      <c r="P182" s="49">
        <f t="shared" si="176"/>
        <v>39.117647058823529</v>
      </c>
      <c r="Q182" s="49"/>
      <c r="R182" s="49"/>
      <c r="S182" s="49">
        <f t="shared" si="178"/>
        <v>39.117647058823529</v>
      </c>
      <c r="T182" s="50">
        <f t="shared" si="179"/>
        <v>71.505376344086031</v>
      </c>
      <c r="U182" s="50"/>
      <c r="V182" s="50"/>
      <c r="W182" s="50">
        <f t="shared" si="181"/>
        <v>71.505376344086031</v>
      </c>
    </row>
    <row r="183" spans="1:23" s="1" customFormat="1" x14ac:dyDescent="0.3">
      <c r="A183" s="169"/>
      <c r="B183" s="186"/>
      <c r="C183" s="19" t="s">
        <v>28</v>
      </c>
      <c r="D183" s="45">
        <f t="shared" ref="D183:D187" si="210">SUM(E183:G183)</f>
        <v>80900</v>
      </c>
      <c r="E183" s="45">
        <v>0</v>
      </c>
      <c r="F183" s="45">
        <v>0</v>
      </c>
      <c r="G183" s="45">
        <v>80900</v>
      </c>
      <c r="H183" s="20">
        <f t="shared" ref="H183:H188" si="211">SUM(I183:K183)</f>
        <v>151300</v>
      </c>
      <c r="I183" s="20">
        <v>0</v>
      </c>
      <c r="J183" s="20">
        <v>0</v>
      </c>
      <c r="K183" s="20">
        <v>151300</v>
      </c>
      <c r="L183" s="50">
        <f>M183+O183</f>
        <v>31657.52</v>
      </c>
      <c r="M183" s="20">
        <v>0</v>
      </c>
      <c r="N183" s="20">
        <v>0</v>
      </c>
      <c r="O183" s="20">
        <v>31657.52</v>
      </c>
      <c r="P183" s="49">
        <f t="shared" si="176"/>
        <v>20.923674818241903</v>
      </c>
      <c r="Q183" s="49"/>
      <c r="R183" s="49"/>
      <c r="S183" s="49">
        <f t="shared" si="178"/>
        <v>20.923674818241903</v>
      </c>
      <c r="T183" s="50">
        <f t="shared" si="179"/>
        <v>39.131668726823236</v>
      </c>
      <c r="U183" s="50"/>
      <c r="V183" s="50"/>
      <c r="W183" s="50">
        <f t="shared" si="181"/>
        <v>39.131668726823236</v>
      </c>
    </row>
    <row r="184" spans="1:23" s="1" customFormat="1" x14ac:dyDescent="0.3">
      <c r="A184" s="169"/>
      <c r="B184" s="186"/>
      <c r="C184" s="19" t="s">
        <v>3</v>
      </c>
      <c r="D184" s="45">
        <f t="shared" si="210"/>
        <v>241416</v>
      </c>
      <c r="E184" s="45">
        <v>0</v>
      </c>
      <c r="F184" s="45">
        <v>0</v>
      </c>
      <c r="G184" s="45">
        <v>241416</v>
      </c>
      <c r="H184" s="20">
        <f>SUM(I184:K184)</f>
        <v>369397</v>
      </c>
      <c r="I184" s="20">
        <v>0</v>
      </c>
      <c r="J184" s="20">
        <v>0</v>
      </c>
      <c r="K184" s="20">
        <v>369397</v>
      </c>
      <c r="L184" s="50">
        <f>SUM(M184:O184)</f>
        <v>134558.22</v>
      </c>
      <c r="M184" s="50">
        <v>0</v>
      </c>
      <c r="N184" s="50">
        <v>0</v>
      </c>
      <c r="O184" s="50">
        <v>134558.22</v>
      </c>
      <c r="P184" s="49">
        <f t="shared" si="176"/>
        <v>36.426451757864847</v>
      </c>
      <c r="Q184" s="49"/>
      <c r="R184" s="49"/>
      <c r="S184" s="49">
        <f t="shared" si="178"/>
        <v>36.426451757864847</v>
      </c>
      <c r="T184" s="50">
        <f t="shared" si="179"/>
        <v>55.737076250124261</v>
      </c>
      <c r="U184" s="50"/>
      <c r="V184" s="50"/>
      <c r="W184" s="50">
        <f t="shared" si="181"/>
        <v>55.737076250124261</v>
      </c>
    </row>
    <row r="185" spans="1:23" s="1" customFormat="1" x14ac:dyDescent="0.3">
      <c r="A185" s="169"/>
      <c r="B185" s="186"/>
      <c r="C185" s="19" t="s">
        <v>168</v>
      </c>
      <c r="D185" s="45">
        <f>SUM(E185:G185)</f>
        <v>88500</v>
      </c>
      <c r="E185" s="45">
        <v>0</v>
      </c>
      <c r="F185" s="45">
        <v>0</v>
      </c>
      <c r="G185" s="45">
        <v>88500</v>
      </c>
      <c r="H185" s="20">
        <f>SUM(I185:K185)</f>
        <v>132900</v>
      </c>
      <c r="I185" s="20">
        <v>0</v>
      </c>
      <c r="J185" s="20">
        <v>0</v>
      </c>
      <c r="K185" s="20">
        <v>132900</v>
      </c>
      <c r="L185" s="50">
        <f>SUM(M185:O185)</f>
        <v>40300</v>
      </c>
      <c r="M185" s="50">
        <v>0</v>
      </c>
      <c r="N185" s="50">
        <v>0</v>
      </c>
      <c r="O185" s="50">
        <v>40300</v>
      </c>
      <c r="P185" s="49">
        <f t="shared" si="176"/>
        <v>30.323551542513165</v>
      </c>
      <c r="Q185" s="49"/>
      <c r="R185" s="49"/>
      <c r="S185" s="49">
        <f t="shared" si="178"/>
        <v>30.323551542513165</v>
      </c>
      <c r="T185" s="50">
        <f t="shared" si="179"/>
        <v>45.536723163841806</v>
      </c>
      <c r="U185" s="50"/>
      <c r="V185" s="50"/>
      <c r="W185" s="50">
        <f t="shared" si="181"/>
        <v>45.536723163841806</v>
      </c>
    </row>
    <row r="186" spans="1:23" s="1" customFormat="1" x14ac:dyDescent="0.3">
      <c r="A186" s="169"/>
      <c r="B186" s="186"/>
      <c r="C186" s="60" t="s">
        <v>5</v>
      </c>
      <c r="D186" s="45">
        <f t="shared" si="210"/>
        <v>15657551</v>
      </c>
      <c r="E186" s="61">
        <v>0</v>
      </c>
      <c r="F186" s="61">
        <v>0</v>
      </c>
      <c r="G186" s="61">
        <v>15657551</v>
      </c>
      <c r="H186" s="20">
        <f t="shared" si="211"/>
        <v>16770716</v>
      </c>
      <c r="I186" s="49">
        <v>0</v>
      </c>
      <c r="J186" s="49">
        <v>0</v>
      </c>
      <c r="K186" s="49">
        <v>16770716</v>
      </c>
      <c r="L186" s="50">
        <f t="shared" ref="L186" si="212">M186+O186</f>
        <v>12522749.779999999</v>
      </c>
      <c r="M186" s="50">
        <v>0</v>
      </c>
      <c r="N186" s="50">
        <v>0</v>
      </c>
      <c r="O186" s="50">
        <v>12522749.779999999</v>
      </c>
      <c r="P186" s="49">
        <f t="shared" si="176"/>
        <v>74.67033476686386</v>
      </c>
      <c r="Q186" s="49"/>
      <c r="R186" s="49"/>
      <c r="S186" s="49">
        <f t="shared" si="178"/>
        <v>74.67033476686386</v>
      </c>
      <c r="T186" s="50">
        <f t="shared" si="179"/>
        <v>79.978981259585225</v>
      </c>
      <c r="U186" s="50"/>
      <c r="V186" s="50"/>
      <c r="W186" s="50">
        <f t="shared" si="181"/>
        <v>79.978981259585225</v>
      </c>
    </row>
    <row r="187" spans="1:23" s="1" customFormat="1" x14ac:dyDescent="0.3">
      <c r="A187" s="169"/>
      <c r="B187" s="186"/>
      <c r="C187" s="19" t="s">
        <v>179</v>
      </c>
      <c r="D187" s="45">
        <f t="shared" si="210"/>
        <v>966880</v>
      </c>
      <c r="E187" s="45">
        <v>0</v>
      </c>
      <c r="F187" s="45">
        <v>0</v>
      </c>
      <c r="G187" s="45">
        <v>966880</v>
      </c>
      <c r="H187" s="20">
        <f t="shared" si="211"/>
        <v>1207858</v>
      </c>
      <c r="I187" s="20">
        <v>0</v>
      </c>
      <c r="J187" s="20">
        <v>0</v>
      </c>
      <c r="K187" s="20">
        <v>1207858</v>
      </c>
      <c r="L187" s="50">
        <f>SUM(M187:O187)</f>
        <v>802510.28</v>
      </c>
      <c r="M187" s="50">
        <v>0</v>
      </c>
      <c r="N187" s="50">
        <v>0</v>
      </c>
      <c r="O187" s="50">
        <v>802510.28</v>
      </c>
      <c r="P187" s="49">
        <f t="shared" si="176"/>
        <v>66.440780290398379</v>
      </c>
      <c r="Q187" s="49"/>
      <c r="R187" s="49"/>
      <c r="S187" s="49">
        <f t="shared" si="178"/>
        <v>66.440780290398379</v>
      </c>
      <c r="T187" s="50">
        <f t="shared" si="179"/>
        <v>82.999987588945885</v>
      </c>
      <c r="U187" s="50"/>
      <c r="V187" s="50"/>
      <c r="W187" s="50">
        <f t="shared" si="181"/>
        <v>82.999987588945885</v>
      </c>
    </row>
    <row r="188" spans="1:23" s="1" customFormat="1" x14ac:dyDescent="0.3">
      <c r="A188" s="169"/>
      <c r="B188" s="186"/>
      <c r="C188" s="19" t="s">
        <v>6</v>
      </c>
      <c r="D188" s="45">
        <f>SUM(E188:G188)</f>
        <v>984659</v>
      </c>
      <c r="E188" s="45">
        <v>0</v>
      </c>
      <c r="F188" s="45">
        <v>0</v>
      </c>
      <c r="G188" s="45">
        <v>984659</v>
      </c>
      <c r="H188" s="20">
        <f t="shared" si="211"/>
        <v>1373200</v>
      </c>
      <c r="I188" s="20">
        <v>0</v>
      </c>
      <c r="J188" s="20">
        <v>0</v>
      </c>
      <c r="K188" s="20">
        <v>1373200</v>
      </c>
      <c r="L188" s="50">
        <f>SUM(M188:O188)</f>
        <v>816537.31</v>
      </c>
      <c r="M188" s="50">
        <v>0</v>
      </c>
      <c r="N188" s="50">
        <v>0</v>
      </c>
      <c r="O188" s="50">
        <v>816537.31</v>
      </c>
      <c r="P188" s="49">
        <f t="shared" si="176"/>
        <v>59.4623732886688</v>
      </c>
      <c r="Q188" s="49"/>
      <c r="R188" s="49"/>
      <c r="S188" s="49">
        <f t="shared" si="178"/>
        <v>59.4623732886688</v>
      </c>
      <c r="T188" s="50">
        <f t="shared" si="179"/>
        <v>82.925897188772964</v>
      </c>
      <c r="U188" s="50"/>
      <c r="V188" s="50"/>
      <c r="W188" s="50">
        <f t="shared" si="181"/>
        <v>82.925897188772964</v>
      </c>
    </row>
    <row r="189" spans="1:23" s="1" customFormat="1" x14ac:dyDescent="0.3">
      <c r="A189" s="141"/>
      <c r="B189" s="187"/>
      <c r="C189" s="19" t="s">
        <v>375</v>
      </c>
      <c r="D189" s="45">
        <f>SUM(E189:G189)</f>
        <v>35600</v>
      </c>
      <c r="E189" s="45">
        <v>0</v>
      </c>
      <c r="F189" s="45">
        <v>0</v>
      </c>
      <c r="G189" s="45">
        <v>35600</v>
      </c>
      <c r="H189" s="20">
        <f>SUM(I189:K189)</f>
        <v>49600</v>
      </c>
      <c r="I189" s="20">
        <v>0</v>
      </c>
      <c r="J189" s="20">
        <v>0</v>
      </c>
      <c r="K189" s="20">
        <v>49600</v>
      </c>
      <c r="L189" s="50">
        <f>SUM(M189:O189)</f>
        <v>15520</v>
      </c>
      <c r="M189" s="50">
        <v>0</v>
      </c>
      <c r="N189" s="50">
        <v>0</v>
      </c>
      <c r="O189" s="50">
        <v>15520</v>
      </c>
      <c r="P189" s="49">
        <f t="shared" si="176"/>
        <v>31.290322580645164</v>
      </c>
      <c r="Q189" s="49"/>
      <c r="R189" s="49"/>
      <c r="S189" s="49">
        <f t="shared" si="178"/>
        <v>31.290322580645164</v>
      </c>
      <c r="T189" s="50">
        <f t="shared" si="179"/>
        <v>43.595505617977523</v>
      </c>
      <c r="U189" s="50"/>
      <c r="V189" s="50"/>
      <c r="W189" s="50">
        <f t="shared" si="181"/>
        <v>43.595505617977523</v>
      </c>
    </row>
    <row r="190" spans="1:23" s="54" customFormat="1" ht="26.25" customHeight="1" x14ac:dyDescent="0.3">
      <c r="A190" s="51" t="s">
        <v>94</v>
      </c>
      <c r="B190" s="172" t="s">
        <v>275</v>
      </c>
      <c r="C190" s="173"/>
      <c r="D190" s="88">
        <f>SUM(D191:D192)</f>
        <v>2136946</v>
      </c>
      <c r="E190" s="88">
        <f t="shared" ref="E190:O190" si="213">SUM(E191:E192)</f>
        <v>0</v>
      </c>
      <c r="F190" s="88">
        <f t="shared" si="213"/>
        <v>0</v>
      </c>
      <c r="G190" s="88">
        <f t="shared" si="213"/>
        <v>2136946</v>
      </c>
      <c r="H190" s="88">
        <f t="shared" si="213"/>
        <v>2303680</v>
      </c>
      <c r="I190" s="88">
        <f t="shared" si="213"/>
        <v>0</v>
      </c>
      <c r="J190" s="88">
        <f t="shared" si="213"/>
        <v>0</v>
      </c>
      <c r="K190" s="88">
        <f t="shared" si="213"/>
        <v>2303680</v>
      </c>
      <c r="L190" s="88">
        <f t="shared" si="213"/>
        <v>1056710.52</v>
      </c>
      <c r="M190" s="88">
        <f t="shared" si="213"/>
        <v>0</v>
      </c>
      <c r="N190" s="88">
        <f t="shared" si="213"/>
        <v>0</v>
      </c>
      <c r="O190" s="88">
        <f t="shared" si="213"/>
        <v>1056710.52</v>
      </c>
      <c r="P190" s="49">
        <f t="shared" si="176"/>
        <v>45.870542783719962</v>
      </c>
      <c r="Q190" s="49"/>
      <c r="R190" s="49"/>
      <c r="S190" s="49">
        <f t="shared" si="178"/>
        <v>45.870542783719962</v>
      </c>
      <c r="T190" s="50">
        <f t="shared" si="179"/>
        <v>49.449565875787222</v>
      </c>
      <c r="U190" s="50"/>
      <c r="V190" s="50"/>
      <c r="W190" s="50">
        <f t="shared" si="181"/>
        <v>49.449565875787222</v>
      </c>
    </row>
    <row r="191" spans="1:23" s="1" customFormat="1" ht="93.75" x14ac:dyDescent="0.3">
      <c r="A191" s="111"/>
      <c r="B191" s="115" t="s">
        <v>382</v>
      </c>
      <c r="C191" s="60" t="s">
        <v>5</v>
      </c>
      <c r="D191" s="61">
        <f t="shared" ref="D191:D192" si="214">SUM(E191:G191)</f>
        <v>771000</v>
      </c>
      <c r="E191" s="61">
        <v>0</v>
      </c>
      <c r="F191" s="61">
        <v>0</v>
      </c>
      <c r="G191" s="61">
        <v>771000</v>
      </c>
      <c r="H191" s="49">
        <f t="shared" ref="H191:H192" si="215">SUM(I191:K191)</f>
        <v>771000</v>
      </c>
      <c r="I191" s="49">
        <v>0</v>
      </c>
      <c r="J191" s="49">
        <v>0</v>
      </c>
      <c r="K191" s="49">
        <v>771000</v>
      </c>
      <c r="L191" s="20">
        <f t="shared" ref="L191:L192" si="216">M191+N191+O191</f>
        <v>771000</v>
      </c>
      <c r="M191" s="20">
        <v>0</v>
      </c>
      <c r="N191" s="20">
        <v>0</v>
      </c>
      <c r="O191" s="20">
        <v>771000</v>
      </c>
      <c r="P191" s="49">
        <f t="shared" si="176"/>
        <v>100</v>
      </c>
      <c r="Q191" s="49"/>
      <c r="R191" s="49"/>
      <c r="S191" s="49">
        <f t="shared" si="178"/>
        <v>100</v>
      </c>
      <c r="T191" s="50">
        <f t="shared" si="179"/>
        <v>100</v>
      </c>
      <c r="U191" s="50"/>
      <c r="V191" s="50"/>
      <c r="W191" s="50">
        <f t="shared" si="181"/>
        <v>100</v>
      </c>
    </row>
    <row r="192" spans="1:23" s="1" customFormat="1" ht="75" x14ac:dyDescent="0.3">
      <c r="A192" s="125" t="s">
        <v>319</v>
      </c>
      <c r="B192" s="106" t="s">
        <v>320</v>
      </c>
      <c r="C192" s="60" t="s">
        <v>3</v>
      </c>
      <c r="D192" s="61">
        <f t="shared" si="214"/>
        <v>1365946</v>
      </c>
      <c r="E192" s="61">
        <v>0</v>
      </c>
      <c r="F192" s="61">
        <v>0</v>
      </c>
      <c r="G192" s="61">
        <v>1365946</v>
      </c>
      <c r="H192" s="49">
        <f t="shared" si="215"/>
        <v>1532680</v>
      </c>
      <c r="I192" s="49">
        <v>0</v>
      </c>
      <c r="J192" s="49">
        <v>0</v>
      </c>
      <c r="K192" s="49">
        <v>1532680</v>
      </c>
      <c r="L192" s="20">
        <f t="shared" si="216"/>
        <v>285710.52</v>
      </c>
      <c r="M192" s="20">
        <v>0</v>
      </c>
      <c r="N192" s="20">
        <v>0</v>
      </c>
      <c r="O192" s="20">
        <v>285710.52</v>
      </c>
      <c r="P192" s="49">
        <f t="shared" si="176"/>
        <v>18.641237570791034</v>
      </c>
      <c r="Q192" s="49"/>
      <c r="R192" s="49"/>
      <c r="S192" s="49">
        <f t="shared" si="178"/>
        <v>18.641237570791034</v>
      </c>
      <c r="T192" s="50">
        <f t="shared" si="179"/>
        <v>20.916677526051544</v>
      </c>
      <c r="U192" s="50"/>
      <c r="V192" s="50"/>
      <c r="W192" s="50">
        <f t="shared" si="181"/>
        <v>20.916677526051544</v>
      </c>
    </row>
    <row r="193" spans="1:24" s="1" customFormat="1" ht="61.5" customHeight="1" x14ac:dyDescent="0.3">
      <c r="A193" s="51" t="s">
        <v>95</v>
      </c>
      <c r="B193" s="136" t="s">
        <v>276</v>
      </c>
      <c r="C193" s="136"/>
      <c r="D193" s="88">
        <f t="shared" ref="D193:K193" si="217">D194+D195</f>
        <v>3892800</v>
      </c>
      <c r="E193" s="88">
        <f t="shared" si="217"/>
        <v>0</v>
      </c>
      <c r="F193" s="88">
        <f t="shared" si="217"/>
        <v>0</v>
      </c>
      <c r="G193" s="88">
        <f t="shared" si="217"/>
        <v>3892800</v>
      </c>
      <c r="H193" s="88">
        <f t="shared" si="217"/>
        <v>4414200</v>
      </c>
      <c r="I193" s="88">
        <f t="shared" si="217"/>
        <v>0</v>
      </c>
      <c r="J193" s="88">
        <f t="shared" si="217"/>
        <v>0</v>
      </c>
      <c r="K193" s="88">
        <f t="shared" si="217"/>
        <v>4414200</v>
      </c>
      <c r="L193" s="88">
        <f>L194+L195</f>
        <v>3892517.38</v>
      </c>
      <c r="M193" s="88">
        <f>M194+M195</f>
        <v>0</v>
      </c>
      <c r="N193" s="88">
        <f>N194+N195</f>
        <v>0</v>
      </c>
      <c r="O193" s="88">
        <f>O194+O195</f>
        <v>3892517.38</v>
      </c>
      <c r="P193" s="49">
        <f t="shared" si="176"/>
        <v>88.181717638530202</v>
      </c>
      <c r="Q193" s="49"/>
      <c r="R193" s="49"/>
      <c r="S193" s="49">
        <f t="shared" si="178"/>
        <v>88.181717638530202</v>
      </c>
      <c r="T193" s="50">
        <f t="shared" si="179"/>
        <v>99.992739930127414</v>
      </c>
      <c r="U193" s="50"/>
      <c r="V193" s="50"/>
      <c r="W193" s="50">
        <f t="shared" si="181"/>
        <v>99.992739930127414</v>
      </c>
    </row>
    <row r="194" spans="1:24" s="1" customFormat="1" ht="112.5" customHeight="1" x14ac:dyDescent="0.3">
      <c r="A194" s="110" t="s">
        <v>23</v>
      </c>
      <c r="B194" s="114" t="s">
        <v>277</v>
      </c>
      <c r="C194" s="89" t="s">
        <v>5</v>
      </c>
      <c r="D194" s="90">
        <f>SUM(E194:G194)</f>
        <v>942800</v>
      </c>
      <c r="E194" s="90">
        <v>0</v>
      </c>
      <c r="F194" s="90">
        <v>0</v>
      </c>
      <c r="G194" s="90">
        <v>942800</v>
      </c>
      <c r="H194" s="91">
        <f>SUM(I194:K194)</f>
        <v>1464200</v>
      </c>
      <c r="I194" s="91">
        <v>0</v>
      </c>
      <c r="J194" s="91">
        <v>0</v>
      </c>
      <c r="K194" s="91">
        <v>1464200</v>
      </c>
      <c r="L194" s="20">
        <f>SUM(M194:O194)</f>
        <v>942517.38</v>
      </c>
      <c r="M194" s="91">
        <v>0</v>
      </c>
      <c r="N194" s="91">
        <v>0</v>
      </c>
      <c r="O194" s="91">
        <v>942517.38</v>
      </c>
      <c r="P194" s="49">
        <f t="shared" si="176"/>
        <v>64.370808632700445</v>
      </c>
      <c r="Q194" s="49"/>
      <c r="R194" s="49"/>
      <c r="S194" s="49">
        <f t="shared" si="178"/>
        <v>64.370808632700445</v>
      </c>
      <c r="T194" s="50">
        <f t="shared" si="179"/>
        <v>99.970023334747566</v>
      </c>
      <c r="U194" s="50"/>
      <c r="V194" s="50"/>
      <c r="W194" s="50">
        <f t="shared" si="181"/>
        <v>99.970023334747566</v>
      </c>
    </row>
    <row r="195" spans="1:24" s="1" customFormat="1" ht="96.75" customHeight="1" x14ac:dyDescent="0.3">
      <c r="A195" s="110" t="s">
        <v>279</v>
      </c>
      <c r="B195" s="92" t="s">
        <v>278</v>
      </c>
      <c r="C195" s="19" t="s">
        <v>28</v>
      </c>
      <c r="D195" s="90">
        <f>SUM(E195:G195)</f>
        <v>2950000</v>
      </c>
      <c r="E195" s="45">
        <v>0</v>
      </c>
      <c r="F195" s="45">
        <v>0</v>
      </c>
      <c r="G195" s="45">
        <v>2950000</v>
      </c>
      <c r="H195" s="91">
        <f>SUM(I195:K195)</f>
        <v>2950000</v>
      </c>
      <c r="I195" s="20">
        <v>0</v>
      </c>
      <c r="J195" s="20">
        <v>0</v>
      </c>
      <c r="K195" s="20">
        <v>2950000</v>
      </c>
      <c r="L195" s="20">
        <f>SUM(M195:O195)</f>
        <v>2950000</v>
      </c>
      <c r="M195" s="20">
        <v>0</v>
      </c>
      <c r="N195" s="20">
        <v>0</v>
      </c>
      <c r="O195" s="20">
        <v>2950000</v>
      </c>
      <c r="P195" s="49">
        <f t="shared" si="176"/>
        <v>100</v>
      </c>
      <c r="Q195" s="49"/>
      <c r="R195" s="49"/>
      <c r="S195" s="49">
        <f t="shared" si="178"/>
        <v>100</v>
      </c>
      <c r="T195" s="50">
        <f t="shared" si="179"/>
        <v>100</v>
      </c>
      <c r="U195" s="50"/>
      <c r="V195" s="50"/>
      <c r="W195" s="50">
        <f t="shared" si="181"/>
        <v>100</v>
      </c>
    </row>
    <row r="196" spans="1:24" s="1" customFormat="1" ht="28.5" customHeight="1" x14ac:dyDescent="0.3">
      <c r="A196" s="51" t="s">
        <v>96</v>
      </c>
      <c r="B196" s="136" t="s">
        <v>280</v>
      </c>
      <c r="C196" s="136"/>
      <c r="D196" s="88">
        <f t="shared" ref="D196:O196" si="218">D197+D201+D209+D212</f>
        <v>338155235</v>
      </c>
      <c r="E196" s="88">
        <f t="shared" si="218"/>
        <v>59957561</v>
      </c>
      <c r="F196" s="88">
        <f t="shared" si="218"/>
        <v>5633419</v>
      </c>
      <c r="G196" s="88">
        <f t="shared" si="218"/>
        <v>272564255</v>
      </c>
      <c r="H196" s="88">
        <f t="shared" si="218"/>
        <v>443372057</v>
      </c>
      <c r="I196" s="88">
        <f t="shared" si="218"/>
        <v>66273061</v>
      </c>
      <c r="J196" s="88">
        <f t="shared" si="218"/>
        <v>7890900</v>
      </c>
      <c r="K196" s="88">
        <f t="shared" si="218"/>
        <v>369208096</v>
      </c>
      <c r="L196" s="88">
        <f t="shared" si="218"/>
        <v>303056912.68000001</v>
      </c>
      <c r="M196" s="88">
        <f t="shared" si="218"/>
        <v>41249324.130000003</v>
      </c>
      <c r="N196" s="88">
        <f t="shared" si="218"/>
        <v>5315545.68</v>
      </c>
      <c r="O196" s="88">
        <f t="shared" si="218"/>
        <v>256492042.87</v>
      </c>
      <c r="P196" s="49">
        <f t="shared" si="176"/>
        <v>68.352731728422839</v>
      </c>
      <c r="Q196" s="49">
        <f t="shared" si="177"/>
        <v>62.241465095448071</v>
      </c>
      <c r="R196" s="49">
        <f t="shared" si="184"/>
        <v>67.362983690073378</v>
      </c>
      <c r="S196" s="49">
        <f t="shared" si="178"/>
        <v>69.470860917957765</v>
      </c>
      <c r="T196" s="50">
        <f t="shared" si="179"/>
        <v>89.620647948862896</v>
      </c>
      <c r="U196" s="50">
        <f t="shared" si="180"/>
        <v>68.797535193267791</v>
      </c>
      <c r="V196" s="50">
        <f t="shared" si="185"/>
        <v>94.357364151326223</v>
      </c>
      <c r="W196" s="50">
        <f t="shared" si="181"/>
        <v>94.103330926500249</v>
      </c>
    </row>
    <row r="197" spans="1:24" s="1" customFormat="1" ht="42" customHeight="1" x14ac:dyDescent="0.3">
      <c r="A197" s="51" t="s">
        <v>97</v>
      </c>
      <c r="B197" s="93" t="s">
        <v>61</v>
      </c>
      <c r="C197" s="116"/>
      <c r="D197" s="88">
        <f t="shared" ref="D197:O197" si="219">SUM(D198:D200)</f>
        <v>227456701</v>
      </c>
      <c r="E197" s="88">
        <f t="shared" si="219"/>
        <v>0</v>
      </c>
      <c r="F197" s="88">
        <f t="shared" si="219"/>
        <v>0</v>
      </c>
      <c r="G197" s="88">
        <f t="shared" si="219"/>
        <v>227456701</v>
      </c>
      <c r="H197" s="88">
        <f t="shared" si="219"/>
        <v>309438451</v>
      </c>
      <c r="I197" s="88">
        <f t="shared" si="219"/>
        <v>0</v>
      </c>
      <c r="J197" s="88">
        <f t="shared" si="219"/>
        <v>0</v>
      </c>
      <c r="K197" s="88">
        <f t="shared" si="219"/>
        <v>309438451</v>
      </c>
      <c r="L197" s="88">
        <f t="shared" si="219"/>
        <v>219147172.46000001</v>
      </c>
      <c r="M197" s="88">
        <f t="shared" si="219"/>
        <v>0</v>
      </c>
      <c r="N197" s="88">
        <f t="shared" si="219"/>
        <v>0</v>
      </c>
      <c r="O197" s="88">
        <f t="shared" si="219"/>
        <v>219147172.46000001</v>
      </c>
      <c r="P197" s="49">
        <f t="shared" si="176"/>
        <v>70.820924727289309</v>
      </c>
      <c r="Q197" s="49"/>
      <c r="R197" s="49"/>
      <c r="S197" s="49">
        <f t="shared" si="178"/>
        <v>70.820924727289309</v>
      </c>
      <c r="T197" s="50">
        <f t="shared" si="179"/>
        <v>96.346764679401559</v>
      </c>
      <c r="U197" s="50"/>
      <c r="V197" s="50"/>
      <c r="W197" s="50">
        <f t="shared" si="181"/>
        <v>96.346764679401559</v>
      </c>
    </row>
    <row r="198" spans="1:24" s="1" customFormat="1" ht="37.5" x14ac:dyDescent="0.3">
      <c r="A198" s="125" t="s">
        <v>98</v>
      </c>
      <c r="B198" s="71" t="s">
        <v>422</v>
      </c>
      <c r="C198" s="19" t="s">
        <v>28</v>
      </c>
      <c r="D198" s="45">
        <f>SUM(E198:G198)</f>
        <v>226160818</v>
      </c>
      <c r="E198" s="45">
        <v>0</v>
      </c>
      <c r="F198" s="45">
        <v>0</v>
      </c>
      <c r="G198" s="45">
        <v>226160818</v>
      </c>
      <c r="H198" s="20">
        <f>SUM(I198:K198)</f>
        <v>306334554</v>
      </c>
      <c r="I198" s="20">
        <v>0</v>
      </c>
      <c r="J198" s="20">
        <v>0</v>
      </c>
      <c r="K198" s="20">
        <v>306334554</v>
      </c>
      <c r="L198" s="20">
        <f>SUM(M198:O198)</f>
        <v>218407480.61000001</v>
      </c>
      <c r="M198" s="20">
        <v>0</v>
      </c>
      <c r="N198" s="20">
        <v>0</v>
      </c>
      <c r="O198" s="20">
        <v>218407480.61000001</v>
      </c>
      <c r="P198" s="49">
        <f t="shared" si="176"/>
        <v>71.297043627014418</v>
      </c>
      <c r="Q198" s="49"/>
      <c r="R198" s="49"/>
      <c r="S198" s="49">
        <f t="shared" si="178"/>
        <v>71.297043627014418</v>
      </c>
      <c r="T198" s="50">
        <f t="shared" si="179"/>
        <v>96.571759220467641</v>
      </c>
      <c r="U198" s="50"/>
      <c r="V198" s="50"/>
      <c r="W198" s="50">
        <f t="shared" si="181"/>
        <v>96.571759220467641</v>
      </c>
    </row>
    <row r="199" spans="1:24" s="1" customFormat="1" ht="57" customHeight="1" x14ac:dyDescent="0.3">
      <c r="A199" s="125" t="s">
        <v>99</v>
      </c>
      <c r="B199" s="71" t="s">
        <v>423</v>
      </c>
      <c r="C199" s="19" t="s">
        <v>28</v>
      </c>
      <c r="D199" s="45">
        <f t="shared" ref="D199" si="220">SUM(E199:G199)</f>
        <v>995667</v>
      </c>
      <c r="E199" s="45">
        <v>0</v>
      </c>
      <c r="F199" s="45">
        <v>0</v>
      </c>
      <c r="G199" s="45">
        <v>995667</v>
      </c>
      <c r="H199" s="20">
        <f t="shared" ref="H199:H200" si="221">SUM(I199:K199)</f>
        <v>2553700</v>
      </c>
      <c r="I199" s="20">
        <v>0</v>
      </c>
      <c r="J199" s="20">
        <v>0</v>
      </c>
      <c r="K199" s="20">
        <v>2553700</v>
      </c>
      <c r="L199" s="20">
        <f t="shared" ref="L199" si="222">M199+O199</f>
        <v>615451.16</v>
      </c>
      <c r="M199" s="20">
        <v>0</v>
      </c>
      <c r="N199" s="20">
        <v>0</v>
      </c>
      <c r="O199" s="20">
        <v>615451.16</v>
      </c>
      <c r="P199" s="49">
        <f t="shared" si="176"/>
        <v>24.100370442886792</v>
      </c>
      <c r="Q199" s="49"/>
      <c r="R199" s="49"/>
      <c r="S199" s="49">
        <f t="shared" si="178"/>
        <v>24.100370442886792</v>
      </c>
      <c r="T199" s="50">
        <f t="shared" si="179"/>
        <v>61.812951518931534</v>
      </c>
      <c r="U199" s="50"/>
      <c r="V199" s="50"/>
      <c r="W199" s="50">
        <f t="shared" si="181"/>
        <v>61.812951518931534</v>
      </c>
    </row>
    <row r="200" spans="1:24" s="1" customFormat="1" ht="56.25" x14ac:dyDescent="0.3">
      <c r="A200" s="125" t="s">
        <v>178</v>
      </c>
      <c r="B200" s="71" t="s">
        <v>424</v>
      </c>
      <c r="C200" s="19" t="s">
        <v>28</v>
      </c>
      <c r="D200" s="45">
        <f>SUM(E200:G200)</f>
        <v>300216</v>
      </c>
      <c r="E200" s="45">
        <v>0</v>
      </c>
      <c r="F200" s="45">
        <v>0</v>
      </c>
      <c r="G200" s="45">
        <v>300216</v>
      </c>
      <c r="H200" s="20">
        <f t="shared" si="221"/>
        <v>550197</v>
      </c>
      <c r="I200" s="20">
        <v>0</v>
      </c>
      <c r="J200" s="20">
        <v>0</v>
      </c>
      <c r="K200" s="20">
        <v>550197</v>
      </c>
      <c r="L200" s="20">
        <f>SUM(M200:O200)</f>
        <v>124240.69</v>
      </c>
      <c r="M200" s="20">
        <v>0</v>
      </c>
      <c r="N200" s="20">
        <v>0</v>
      </c>
      <c r="O200" s="20">
        <v>124240.69</v>
      </c>
      <c r="P200" s="49">
        <f t="shared" si="176"/>
        <v>22.581128214076049</v>
      </c>
      <c r="Q200" s="49"/>
      <c r="R200" s="49"/>
      <c r="S200" s="49">
        <f t="shared" si="178"/>
        <v>22.581128214076049</v>
      </c>
      <c r="T200" s="50">
        <f t="shared" si="179"/>
        <v>41.383767021078164</v>
      </c>
      <c r="U200" s="50"/>
      <c r="V200" s="50"/>
      <c r="W200" s="50">
        <f t="shared" si="181"/>
        <v>41.383767021078164</v>
      </c>
    </row>
    <row r="201" spans="1:24" s="1" customFormat="1" ht="37.5" x14ac:dyDescent="0.3">
      <c r="A201" s="51" t="s">
        <v>100</v>
      </c>
      <c r="B201" s="93" t="s">
        <v>148</v>
      </c>
      <c r="C201" s="126"/>
      <c r="D201" s="53">
        <f t="shared" ref="D201:G201" si="223">SUM(D202:D208)</f>
        <v>61555394</v>
      </c>
      <c r="E201" s="53">
        <f t="shared" si="223"/>
        <v>55060750</v>
      </c>
      <c r="F201" s="53">
        <f t="shared" si="223"/>
        <v>5633419</v>
      </c>
      <c r="G201" s="53">
        <f t="shared" si="223"/>
        <v>861225</v>
      </c>
      <c r="H201" s="53">
        <f t="shared" ref="H201:K201" si="224">SUM(H202:H208)</f>
        <v>69671049</v>
      </c>
      <c r="I201" s="53">
        <f t="shared" si="224"/>
        <v>60851800</v>
      </c>
      <c r="J201" s="53">
        <f t="shared" si="224"/>
        <v>7890900</v>
      </c>
      <c r="K201" s="53">
        <f t="shared" si="224"/>
        <v>928349</v>
      </c>
      <c r="L201" s="53">
        <f t="shared" ref="L201:O201" si="225">SUM(L202:L208)</f>
        <v>46780315.920000002</v>
      </c>
      <c r="M201" s="53">
        <f t="shared" si="225"/>
        <v>41049324.130000003</v>
      </c>
      <c r="N201" s="53">
        <f t="shared" si="225"/>
        <v>5315545.68</v>
      </c>
      <c r="O201" s="53">
        <f t="shared" si="225"/>
        <v>415446.11</v>
      </c>
      <c r="P201" s="49">
        <f t="shared" si="176"/>
        <v>67.144555150877665</v>
      </c>
      <c r="Q201" s="49">
        <f t="shared" si="177"/>
        <v>67.457863415708331</v>
      </c>
      <c r="R201" s="49">
        <f t="shared" si="184"/>
        <v>67.362983690073378</v>
      </c>
      <c r="S201" s="49">
        <f t="shared" si="178"/>
        <v>44.751069910130781</v>
      </c>
      <c r="T201" s="50">
        <f t="shared" si="179"/>
        <v>75.997102577233122</v>
      </c>
      <c r="U201" s="50">
        <f t="shared" si="180"/>
        <v>74.552787838887042</v>
      </c>
      <c r="V201" s="50">
        <f t="shared" si="185"/>
        <v>94.357364151326223</v>
      </c>
      <c r="W201" s="50">
        <f t="shared" si="181"/>
        <v>48.238974716247206</v>
      </c>
    </row>
    <row r="202" spans="1:24" s="1" customFormat="1" ht="56.25" customHeight="1" x14ac:dyDescent="0.3">
      <c r="A202" s="125" t="s">
        <v>101</v>
      </c>
      <c r="B202" s="71" t="s">
        <v>149</v>
      </c>
      <c r="C202" s="19" t="s">
        <v>28</v>
      </c>
      <c r="D202" s="45">
        <f>SUM(E202:G202)</f>
        <v>8099239</v>
      </c>
      <c r="E202" s="45">
        <v>1902342</v>
      </c>
      <c r="F202" s="45">
        <v>5628919</v>
      </c>
      <c r="G202" s="45">
        <v>567978</v>
      </c>
      <c r="H202" s="20">
        <f>SUM(I202:K202)</f>
        <v>10899802</v>
      </c>
      <c r="I202" s="20">
        <v>2386700</v>
      </c>
      <c r="J202" s="20">
        <v>7878000</v>
      </c>
      <c r="K202" s="20">
        <v>635102</v>
      </c>
      <c r="L202" s="20">
        <f>SUM(M202:O202)</f>
        <v>7171607.25</v>
      </c>
      <c r="M202" s="20">
        <v>1688948.75</v>
      </c>
      <c r="N202" s="20">
        <v>5311057.68</v>
      </c>
      <c r="O202" s="20">
        <v>171600.82</v>
      </c>
      <c r="P202" s="49">
        <f t="shared" si="176"/>
        <v>65.795757115587975</v>
      </c>
      <c r="Q202" s="49">
        <f t="shared" si="177"/>
        <v>70.765020739933803</v>
      </c>
      <c r="R202" s="49">
        <f t="shared" si="184"/>
        <v>67.416319878141664</v>
      </c>
      <c r="S202" s="49">
        <f t="shared" si="178"/>
        <v>27.019411055232073</v>
      </c>
      <c r="T202" s="50">
        <f t="shared" si="179"/>
        <v>88.546680126367434</v>
      </c>
      <c r="U202" s="50">
        <f t="shared" si="180"/>
        <v>88.782603233277712</v>
      </c>
      <c r="V202" s="50">
        <f t="shared" si="185"/>
        <v>94.35306637029241</v>
      </c>
      <c r="W202" s="50">
        <f t="shared" si="181"/>
        <v>30.212582177478708</v>
      </c>
    </row>
    <row r="203" spans="1:24" s="1" customFormat="1" ht="93.75" x14ac:dyDescent="0.3">
      <c r="A203" s="125" t="s">
        <v>150</v>
      </c>
      <c r="B203" s="71" t="s">
        <v>281</v>
      </c>
      <c r="C203" s="19" t="s">
        <v>28</v>
      </c>
      <c r="D203" s="45">
        <f t="shared" ref="D203:D208" si="226">SUM(E203:G203)</f>
        <v>689200</v>
      </c>
      <c r="E203" s="45">
        <v>689200</v>
      </c>
      <c r="F203" s="45">
        <v>0</v>
      </c>
      <c r="G203" s="45">
        <v>0</v>
      </c>
      <c r="H203" s="20">
        <f t="shared" ref="H203:H208" si="227">SUM(I203:K203)</f>
        <v>689200</v>
      </c>
      <c r="I203" s="20">
        <v>689200</v>
      </c>
      <c r="J203" s="20">
        <v>0</v>
      </c>
      <c r="K203" s="20">
        <v>0</v>
      </c>
      <c r="L203" s="20">
        <f t="shared" ref="L203:L208" si="228">SUM(M203:O203)</f>
        <v>650750.02</v>
      </c>
      <c r="M203" s="20">
        <v>650750.02</v>
      </c>
      <c r="N203" s="20">
        <v>0</v>
      </c>
      <c r="O203" s="20">
        <v>0</v>
      </c>
      <c r="P203" s="49">
        <f t="shared" si="176"/>
        <v>94.421070806732445</v>
      </c>
      <c r="Q203" s="49">
        <f t="shared" si="177"/>
        <v>94.421070806732445</v>
      </c>
      <c r="R203" s="49"/>
      <c r="S203" s="49"/>
      <c r="T203" s="50">
        <f t="shared" si="179"/>
        <v>94.421070806732445</v>
      </c>
      <c r="U203" s="50">
        <f t="shared" si="180"/>
        <v>94.421070806732445</v>
      </c>
      <c r="V203" s="50"/>
      <c r="W203" s="50"/>
    </row>
    <row r="204" spans="1:24" s="1" customFormat="1" ht="56.25" x14ac:dyDescent="0.3">
      <c r="A204" s="125" t="s">
        <v>152</v>
      </c>
      <c r="B204" s="71" t="s">
        <v>151</v>
      </c>
      <c r="C204" s="19" t="s">
        <v>28</v>
      </c>
      <c r="D204" s="45">
        <f t="shared" si="226"/>
        <v>2961616</v>
      </c>
      <c r="E204" s="45">
        <v>2838103</v>
      </c>
      <c r="F204" s="45">
        <v>0</v>
      </c>
      <c r="G204" s="45">
        <v>123513</v>
      </c>
      <c r="H204" s="20">
        <f t="shared" si="227"/>
        <v>3792113</v>
      </c>
      <c r="I204" s="20">
        <v>3668600</v>
      </c>
      <c r="J204" s="20">
        <v>0</v>
      </c>
      <c r="K204" s="20">
        <v>123513</v>
      </c>
      <c r="L204" s="20">
        <f t="shared" si="228"/>
        <v>2058325.52</v>
      </c>
      <c r="M204" s="20">
        <v>1948236.23</v>
      </c>
      <c r="N204" s="20">
        <v>0</v>
      </c>
      <c r="O204" s="20">
        <v>110089.29</v>
      </c>
      <c r="P204" s="49">
        <f t="shared" si="176"/>
        <v>54.279118792082414</v>
      </c>
      <c r="Q204" s="49">
        <f t="shared" si="177"/>
        <v>53.105714168892767</v>
      </c>
      <c r="R204" s="49"/>
      <c r="S204" s="49">
        <f t="shared" si="178"/>
        <v>89.131743217313158</v>
      </c>
      <c r="T204" s="50">
        <f t="shared" si="179"/>
        <v>69.500081036839347</v>
      </c>
      <c r="U204" s="50">
        <f t="shared" si="180"/>
        <v>68.645719693753179</v>
      </c>
      <c r="V204" s="50"/>
      <c r="W204" s="50">
        <f t="shared" si="181"/>
        <v>89.131743217313158</v>
      </c>
    </row>
    <row r="205" spans="1:24" s="1" customFormat="1" ht="37.5" x14ac:dyDescent="0.3">
      <c r="A205" s="125" t="s">
        <v>153</v>
      </c>
      <c r="B205" s="71" t="s">
        <v>282</v>
      </c>
      <c r="C205" s="19" t="s">
        <v>28</v>
      </c>
      <c r="D205" s="45">
        <f t="shared" si="226"/>
        <v>3805026</v>
      </c>
      <c r="E205" s="45">
        <v>3749861</v>
      </c>
      <c r="F205" s="45">
        <v>0</v>
      </c>
      <c r="G205" s="45">
        <v>55165</v>
      </c>
      <c r="H205" s="20">
        <f t="shared" si="227"/>
        <v>4987565</v>
      </c>
      <c r="I205" s="20">
        <v>4932400</v>
      </c>
      <c r="J205" s="20">
        <v>0</v>
      </c>
      <c r="K205" s="20">
        <v>55165</v>
      </c>
      <c r="L205" s="20">
        <f>SUM(M205:O205)</f>
        <v>3686816.17</v>
      </c>
      <c r="M205" s="20">
        <v>3645289.17</v>
      </c>
      <c r="N205" s="20">
        <v>0</v>
      </c>
      <c r="O205" s="20">
        <v>41527</v>
      </c>
      <c r="P205" s="49">
        <f t="shared" si="176"/>
        <v>73.920162844995502</v>
      </c>
      <c r="Q205" s="49">
        <f t="shared" si="177"/>
        <v>73.904978712188793</v>
      </c>
      <c r="R205" s="49"/>
      <c r="S205" s="49">
        <f t="shared" si="178"/>
        <v>75.277802954772042</v>
      </c>
      <c r="T205" s="50">
        <f t="shared" si="179"/>
        <v>96.893323987799292</v>
      </c>
      <c r="U205" s="50">
        <f t="shared" si="180"/>
        <v>97.211314499390781</v>
      </c>
      <c r="V205" s="50"/>
      <c r="W205" s="50">
        <f t="shared" si="181"/>
        <v>75.277802954772042</v>
      </c>
    </row>
    <row r="206" spans="1:24" s="1" customFormat="1" ht="57" customHeight="1" x14ac:dyDescent="0.3">
      <c r="A206" s="125" t="s">
        <v>155</v>
      </c>
      <c r="B206" s="71" t="s">
        <v>154</v>
      </c>
      <c r="C206" s="19" t="s">
        <v>28</v>
      </c>
      <c r="D206" s="45">
        <f>SUM(E206:G206)</f>
        <v>11807113</v>
      </c>
      <c r="E206" s="45">
        <v>11692544</v>
      </c>
      <c r="F206" s="45">
        <v>0</v>
      </c>
      <c r="G206" s="45">
        <v>114569</v>
      </c>
      <c r="H206" s="20">
        <f t="shared" si="227"/>
        <v>15097869</v>
      </c>
      <c r="I206" s="20">
        <v>14983300</v>
      </c>
      <c r="J206" s="20">
        <v>0</v>
      </c>
      <c r="K206" s="20">
        <v>114569</v>
      </c>
      <c r="L206" s="20">
        <f t="shared" si="228"/>
        <v>9078628.9600000009</v>
      </c>
      <c r="M206" s="20">
        <v>8986399.9600000009</v>
      </c>
      <c r="N206" s="20">
        <v>0</v>
      </c>
      <c r="O206" s="20">
        <v>92229</v>
      </c>
      <c r="P206" s="49">
        <f t="shared" si="176"/>
        <v>60.131856754088943</v>
      </c>
      <c r="Q206" s="49">
        <f t="shared" si="177"/>
        <v>59.97610646519793</v>
      </c>
      <c r="R206" s="49"/>
      <c r="S206" s="49">
        <f t="shared" si="178"/>
        <v>80.500833558816083</v>
      </c>
      <c r="T206" s="50">
        <f t="shared" si="179"/>
        <v>76.891183814366826</v>
      </c>
      <c r="U206" s="50">
        <f t="shared" si="180"/>
        <v>76.855814782480195</v>
      </c>
      <c r="V206" s="50"/>
      <c r="W206" s="50">
        <f t="shared" si="181"/>
        <v>80.500833558816083</v>
      </c>
    </row>
    <row r="207" spans="1:24" s="1" customFormat="1" ht="75" x14ac:dyDescent="0.3">
      <c r="A207" s="125" t="s">
        <v>175</v>
      </c>
      <c r="B207" s="71" t="s">
        <v>171</v>
      </c>
      <c r="C207" s="19" t="s">
        <v>28</v>
      </c>
      <c r="D207" s="45">
        <f t="shared" si="226"/>
        <v>4500</v>
      </c>
      <c r="E207" s="45">
        <v>0</v>
      </c>
      <c r="F207" s="45">
        <v>4500</v>
      </c>
      <c r="G207" s="45">
        <v>0</v>
      </c>
      <c r="H207" s="20">
        <f t="shared" si="227"/>
        <v>12900</v>
      </c>
      <c r="I207" s="20">
        <v>0</v>
      </c>
      <c r="J207" s="20">
        <v>12900</v>
      </c>
      <c r="K207" s="20">
        <v>0</v>
      </c>
      <c r="L207" s="20">
        <f>SUM(M207:O207)</f>
        <v>4488</v>
      </c>
      <c r="M207" s="20">
        <v>0</v>
      </c>
      <c r="N207" s="20">
        <v>4488</v>
      </c>
      <c r="O207" s="20">
        <v>0</v>
      </c>
      <c r="P207" s="49">
        <f t="shared" ref="P207:P229" si="229">L207/H207*100</f>
        <v>34.790697674418603</v>
      </c>
      <c r="Q207" s="49"/>
      <c r="R207" s="49">
        <f t="shared" ref="R207" si="230">N207/J207*100</f>
        <v>34.790697674418603</v>
      </c>
      <c r="S207" s="49"/>
      <c r="T207" s="50">
        <f t="shared" ref="T207:T229" si="231">L207/D207*100</f>
        <v>99.733333333333334</v>
      </c>
      <c r="U207" s="50"/>
      <c r="V207" s="50">
        <f t="shared" ref="V207" si="232">N207/F207*100</f>
        <v>99.733333333333334</v>
      </c>
      <c r="W207" s="50"/>
      <c r="X207" s="94"/>
    </row>
    <row r="208" spans="1:24" s="1" customFormat="1" ht="56.25" x14ac:dyDescent="0.3">
      <c r="A208" s="125" t="s">
        <v>157</v>
      </c>
      <c r="B208" s="71" t="s">
        <v>156</v>
      </c>
      <c r="C208" s="19" t="s">
        <v>28</v>
      </c>
      <c r="D208" s="45">
        <f t="shared" si="226"/>
        <v>34188700</v>
      </c>
      <c r="E208" s="45">
        <v>34188700</v>
      </c>
      <c r="F208" s="45">
        <v>0</v>
      </c>
      <c r="G208" s="45">
        <v>0</v>
      </c>
      <c r="H208" s="20">
        <f t="shared" si="227"/>
        <v>34191600</v>
      </c>
      <c r="I208" s="20">
        <v>34191600</v>
      </c>
      <c r="J208" s="20">
        <v>0</v>
      </c>
      <c r="K208" s="20">
        <v>0</v>
      </c>
      <c r="L208" s="20">
        <f t="shared" si="228"/>
        <v>24129700</v>
      </c>
      <c r="M208" s="20">
        <v>24129700</v>
      </c>
      <c r="N208" s="20">
        <v>0</v>
      </c>
      <c r="O208" s="20">
        <v>0</v>
      </c>
      <c r="P208" s="49">
        <f t="shared" si="229"/>
        <v>70.572011839165171</v>
      </c>
      <c r="Q208" s="49">
        <f t="shared" ref="Q208:Q220" si="233">M208/I208*100</f>
        <v>70.572011839165171</v>
      </c>
      <c r="R208" s="49"/>
      <c r="S208" s="49"/>
      <c r="T208" s="50">
        <f t="shared" si="231"/>
        <v>70.577997993489078</v>
      </c>
      <c r="U208" s="50">
        <f t="shared" ref="U208:U220" si="234">M208/E208*100</f>
        <v>70.577997993489078</v>
      </c>
      <c r="V208" s="50"/>
      <c r="W208" s="50"/>
    </row>
    <row r="209" spans="1:23" s="54" customFormat="1" ht="37.5" x14ac:dyDescent="0.3">
      <c r="A209" s="51" t="s">
        <v>158</v>
      </c>
      <c r="B209" s="93" t="s">
        <v>62</v>
      </c>
      <c r="C209" s="126"/>
      <c r="D209" s="53">
        <f>SUM(D210:D211)</f>
        <v>5000000</v>
      </c>
      <c r="E209" s="53">
        <f t="shared" ref="E209:N209" si="235">SUM(E210:E211)</f>
        <v>4300000</v>
      </c>
      <c r="F209" s="53">
        <f t="shared" si="235"/>
        <v>0</v>
      </c>
      <c r="G209" s="53">
        <f t="shared" si="235"/>
        <v>700000</v>
      </c>
      <c r="H209" s="53">
        <f t="shared" si="235"/>
        <v>6423200</v>
      </c>
      <c r="I209" s="53">
        <f t="shared" si="235"/>
        <v>4532200</v>
      </c>
      <c r="J209" s="53">
        <f t="shared" si="235"/>
        <v>0</v>
      </c>
      <c r="K209" s="53">
        <f t="shared" si="235"/>
        <v>1891000</v>
      </c>
      <c r="L209" s="53">
        <f t="shared" si="235"/>
        <v>0</v>
      </c>
      <c r="M209" s="53">
        <f t="shared" si="235"/>
        <v>0</v>
      </c>
      <c r="N209" s="53">
        <f t="shared" si="235"/>
        <v>0</v>
      </c>
      <c r="O209" s="53">
        <f t="shared" ref="O209" si="236">SUM(O210:O210)</f>
        <v>0</v>
      </c>
      <c r="P209" s="49">
        <f t="shared" si="229"/>
        <v>0</v>
      </c>
      <c r="Q209" s="49">
        <f t="shared" si="233"/>
        <v>0</v>
      </c>
      <c r="R209" s="49"/>
      <c r="S209" s="49">
        <f t="shared" ref="S209:S229" si="237">O209/K209*100</f>
        <v>0</v>
      </c>
      <c r="T209" s="50">
        <f t="shared" si="231"/>
        <v>0</v>
      </c>
      <c r="U209" s="50">
        <f t="shared" si="234"/>
        <v>0</v>
      </c>
      <c r="V209" s="50"/>
      <c r="W209" s="50">
        <f t="shared" ref="W209:W229" si="238">O209/G209*100</f>
        <v>0</v>
      </c>
    </row>
    <row r="210" spans="1:23" s="1" customFormat="1" ht="37.5" x14ac:dyDescent="0.3">
      <c r="A210" s="125" t="s">
        <v>160</v>
      </c>
      <c r="B210" s="71" t="s">
        <v>425</v>
      </c>
      <c r="C210" s="19" t="s">
        <v>28</v>
      </c>
      <c r="D210" s="45">
        <f>SUM(E210:G210)</f>
        <v>67800</v>
      </c>
      <c r="E210" s="45">
        <v>52800</v>
      </c>
      <c r="F210" s="45">
        <v>0</v>
      </c>
      <c r="G210" s="45">
        <v>15000</v>
      </c>
      <c r="H210" s="20">
        <f>SUM(I210:K210)</f>
        <v>300000</v>
      </c>
      <c r="I210" s="20">
        <v>285000</v>
      </c>
      <c r="J210" s="20">
        <v>0</v>
      </c>
      <c r="K210" s="20">
        <v>15000</v>
      </c>
      <c r="L210" s="20">
        <f>SUM(M210:O210)</f>
        <v>0</v>
      </c>
      <c r="M210" s="20">
        <v>0</v>
      </c>
      <c r="N210" s="20">
        <v>0</v>
      </c>
      <c r="O210" s="20">
        <v>0</v>
      </c>
      <c r="P210" s="49">
        <f t="shared" si="229"/>
        <v>0</v>
      </c>
      <c r="Q210" s="49">
        <f t="shared" si="233"/>
        <v>0</v>
      </c>
      <c r="R210" s="49"/>
      <c r="S210" s="49">
        <f t="shared" si="237"/>
        <v>0</v>
      </c>
      <c r="T210" s="50">
        <f t="shared" si="231"/>
        <v>0</v>
      </c>
      <c r="U210" s="50">
        <f t="shared" si="234"/>
        <v>0</v>
      </c>
      <c r="V210" s="50"/>
      <c r="W210" s="50">
        <f t="shared" si="238"/>
        <v>0</v>
      </c>
    </row>
    <row r="211" spans="1:23" s="1" customFormat="1" ht="37.5" x14ac:dyDescent="0.3">
      <c r="A211" s="125" t="s">
        <v>427</v>
      </c>
      <c r="B211" s="71" t="s">
        <v>426</v>
      </c>
      <c r="C211" s="19" t="s">
        <v>28</v>
      </c>
      <c r="D211" s="107">
        <f>SUM(E211:G211)</f>
        <v>4932200</v>
      </c>
      <c r="E211" s="107">
        <v>4247200</v>
      </c>
      <c r="F211" s="107">
        <v>0</v>
      </c>
      <c r="G211" s="107">
        <v>685000</v>
      </c>
      <c r="H211" s="108">
        <f>SUM(I211:K211)</f>
        <v>6123200</v>
      </c>
      <c r="I211" s="108">
        <v>4247200</v>
      </c>
      <c r="J211" s="108">
        <v>0</v>
      </c>
      <c r="K211" s="108">
        <v>1876000</v>
      </c>
      <c r="L211" s="20">
        <f>SUM(M211:O211)</f>
        <v>0</v>
      </c>
      <c r="M211" s="108">
        <v>0</v>
      </c>
      <c r="N211" s="108">
        <v>0</v>
      </c>
      <c r="O211" s="108"/>
      <c r="P211" s="49">
        <f t="shared" si="229"/>
        <v>0</v>
      </c>
      <c r="Q211" s="49">
        <f t="shared" si="233"/>
        <v>0</v>
      </c>
      <c r="R211" s="49"/>
      <c r="S211" s="49">
        <f t="shared" si="237"/>
        <v>0</v>
      </c>
      <c r="T211" s="50">
        <f t="shared" si="231"/>
        <v>0</v>
      </c>
      <c r="U211" s="50">
        <f t="shared" si="234"/>
        <v>0</v>
      </c>
      <c r="V211" s="50"/>
      <c r="W211" s="50">
        <f t="shared" si="238"/>
        <v>0</v>
      </c>
    </row>
    <row r="212" spans="1:23" s="1" customFormat="1" ht="93.75" x14ac:dyDescent="0.3">
      <c r="A212" s="51" t="s">
        <v>163</v>
      </c>
      <c r="B212" s="93" t="s">
        <v>412</v>
      </c>
      <c r="C212" s="126"/>
      <c r="D212" s="95">
        <f t="shared" ref="D212:G212" si="239">SUM(D213:D214)</f>
        <v>44143140</v>
      </c>
      <c r="E212" s="95">
        <f t="shared" si="239"/>
        <v>596811</v>
      </c>
      <c r="F212" s="95">
        <f t="shared" si="239"/>
        <v>0</v>
      </c>
      <c r="G212" s="95">
        <f t="shared" si="239"/>
        <v>43546329</v>
      </c>
      <c r="H212" s="95">
        <f t="shared" ref="H212:K212" si="240">SUM(H213:H214)</f>
        <v>57839357</v>
      </c>
      <c r="I212" s="95">
        <f t="shared" si="240"/>
        <v>889061</v>
      </c>
      <c r="J212" s="95">
        <f t="shared" si="240"/>
        <v>0</v>
      </c>
      <c r="K212" s="95">
        <f t="shared" si="240"/>
        <v>56950296</v>
      </c>
      <c r="L212" s="95">
        <f>SUM(L213:L214)</f>
        <v>37129424.299999997</v>
      </c>
      <c r="M212" s="95">
        <f t="shared" ref="M212:O212" si="241">SUM(M213:M214)</f>
        <v>200000</v>
      </c>
      <c r="N212" s="95">
        <f t="shared" si="241"/>
        <v>0</v>
      </c>
      <c r="O212" s="95">
        <f t="shared" si="241"/>
        <v>36929424.299999997</v>
      </c>
      <c r="P212" s="49">
        <f t="shared" si="229"/>
        <v>64.194047489151714</v>
      </c>
      <c r="Q212" s="49">
        <f t="shared" si="233"/>
        <v>22.495644280876114</v>
      </c>
      <c r="R212" s="49"/>
      <c r="S212" s="49">
        <f t="shared" si="237"/>
        <v>64.845008531650123</v>
      </c>
      <c r="T212" s="50">
        <f t="shared" si="231"/>
        <v>84.111425467241347</v>
      </c>
      <c r="U212" s="50">
        <f t="shared" si="234"/>
        <v>33.51144667239712</v>
      </c>
      <c r="V212" s="50"/>
      <c r="W212" s="50">
        <f t="shared" si="238"/>
        <v>84.804908124402402</v>
      </c>
    </row>
    <row r="213" spans="1:23" s="1" customFormat="1" ht="38.25" customHeight="1" x14ac:dyDescent="0.3">
      <c r="A213" s="140" t="s">
        <v>164</v>
      </c>
      <c r="B213" s="181" t="s">
        <v>159</v>
      </c>
      <c r="C213" s="19" t="s">
        <v>28</v>
      </c>
      <c r="D213" s="45">
        <f>SUM(E213:G213)</f>
        <v>23517814</v>
      </c>
      <c r="E213" s="45">
        <v>400000</v>
      </c>
      <c r="F213" s="45">
        <v>0</v>
      </c>
      <c r="G213" s="45">
        <v>23117814</v>
      </c>
      <c r="H213" s="20">
        <f>SUM(I213:K213)</f>
        <v>29612631</v>
      </c>
      <c r="I213" s="20">
        <v>692250</v>
      </c>
      <c r="J213" s="20">
        <v>0</v>
      </c>
      <c r="K213" s="20">
        <v>28920381</v>
      </c>
      <c r="L213" s="20">
        <f>SUM(M213:O213)</f>
        <v>20368614.16</v>
      </c>
      <c r="M213" s="20">
        <v>200000</v>
      </c>
      <c r="N213" s="20">
        <v>0</v>
      </c>
      <c r="O213" s="20">
        <v>20168614.16</v>
      </c>
      <c r="P213" s="49">
        <f t="shared" si="229"/>
        <v>68.783534161486699</v>
      </c>
      <c r="Q213" s="49">
        <f t="shared" si="233"/>
        <v>28.891296496930302</v>
      </c>
      <c r="R213" s="49"/>
      <c r="S213" s="49">
        <f t="shared" si="237"/>
        <v>69.738410984281302</v>
      </c>
      <c r="T213" s="50">
        <f t="shared" si="231"/>
        <v>86.609300337182702</v>
      </c>
      <c r="U213" s="50">
        <f t="shared" si="234"/>
        <v>50</v>
      </c>
      <c r="V213" s="50"/>
      <c r="W213" s="50">
        <f t="shared" si="238"/>
        <v>87.242739127497089</v>
      </c>
    </row>
    <row r="214" spans="1:23" s="1" customFormat="1" ht="39" customHeight="1" x14ac:dyDescent="0.3">
      <c r="A214" s="141"/>
      <c r="B214" s="182"/>
      <c r="C214" s="19" t="s">
        <v>168</v>
      </c>
      <c r="D214" s="45">
        <f>SUM(E214:G214)</f>
        <v>20625326</v>
      </c>
      <c r="E214" s="45">
        <v>196811</v>
      </c>
      <c r="F214" s="45">
        <v>0</v>
      </c>
      <c r="G214" s="45">
        <v>20428515</v>
      </c>
      <c r="H214" s="20">
        <f>SUM(I214:K214)</f>
        <v>28226726</v>
      </c>
      <c r="I214" s="20">
        <v>196811</v>
      </c>
      <c r="J214" s="20">
        <v>0</v>
      </c>
      <c r="K214" s="20">
        <v>28029915</v>
      </c>
      <c r="L214" s="20">
        <f>SUM(M214:O214)</f>
        <v>16760810.140000001</v>
      </c>
      <c r="M214" s="20">
        <v>0</v>
      </c>
      <c r="N214" s="20">
        <v>0</v>
      </c>
      <c r="O214" s="20">
        <v>16760810.140000001</v>
      </c>
      <c r="P214" s="49">
        <f t="shared" si="229"/>
        <v>59.379221451329499</v>
      </c>
      <c r="Q214" s="49">
        <f t="shared" si="233"/>
        <v>0</v>
      </c>
      <c r="R214" s="49"/>
      <c r="S214" s="49">
        <f t="shared" si="237"/>
        <v>59.796150434277095</v>
      </c>
      <c r="T214" s="50">
        <f t="shared" si="231"/>
        <v>81.263249560273621</v>
      </c>
      <c r="U214" s="50">
        <f t="shared" si="234"/>
        <v>0</v>
      </c>
      <c r="V214" s="50"/>
      <c r="W214" s="50">
        <f t="shared" si="238"/>
        <v>82.046150393212628</v>
      </c>
    </row>
    <row r="215" spans="1:23" ht="52.5" customHeight="1" x14ac:dyDescent="0.3">
      <c r="A215" s="51" t="s">
        <v>102</v>
      </c>
      <c r="B215" s="179" t="s">
        <v>322</v>
      </c>
      <c r="C215" s="180"/>
      <c r="D215" s="53">
        <f t="shared" ref="D215:O215" si="242">D216+D219</f>
        <v>52416385</v>
      </c>
      <c r="E215" s="53">
        <f t="shared" si="242"/>
        <v>44783594</v>
      </c>
      <c r="F215" s="53">
        <f t="shared" si="242"/>
        <v>0</v>
      </c>
      <c r="G215" s="53">
        <f t="shared" si="242"/>
        <v>7632791</v>
      </c>
      <c r="H215" s="53">
        <f t="shared" si="242"/>
        <v>250427607</v>
      </c>
      <c r="I215" s="53">
        <f t="shared" si="242"/>
        <v>184237600</v>
      </c>
      <c r="J215" s="53">
        <f t="shared" si="242"/>
        <v>0</v>
      </c>
      <c r="K215" s="53">
        <f t="shared" si="242"/>
        <v>66190007</v>
      </c>
      <c r="L215" s="53">
        <f t="shared" si="242"/>
        <v>39131894.219999999</v>
      </c>
      <c r="M215" s="53">
        <f t="shared" si="242"/>
        <v>38660340.700000003</v>
      </c>
      <c r="N215" s="53">
        <f t="shared" si="242"/>
        <v>0</v>
      </c>
      <c r="O215" s="53">
        <f t="shared" si="242"/>
        <v>471553.52</v>
      </c>
      <c r="P215" s="49">
        <f t="shared" si="229"/>
        <v>15.6260304879246</v>
      </c>
      <c r="Q215" s="49">
        <f t="shared" si="233"/>
        <v>20.983958051993731</v>
      </c>
      <c r="R215" s="49"/>
      <c r="S215" s="49">
        <f t="shared" si="237"/>
        <v>0.71242403706045843</v>
      </c>
      <c r="T215" s="50">
        <f t="shared" si="231"/>
        <v>74.655843244435871</v>
      </c>
      <c r="U215" s="50">
        <f t="shared" si="234"/>
        <v>86.327016764219508</v>
      </c>
      <c r="V215" s="50"/>
      <c r="W215" s="50">
        <f t="shared" si="238"/>
        <v>6.1779959650408358</v>
      </c>
    </row>
    <row r="216" spans="1:23" ht="75" x14ac:dyDescent="0.3">
      <c r="A216" s="51" t="s">
        <v>103</v>
      </c>
      <c r="B216" s="55" t="s">
        <v>283</v>
      </c>
      <c r="C216" s="53"/>
      <c r="D216" s="53">
        <f t="shared" ref="D216:O216" si="243">SUM(D217:D218)</f>
        <v>23136336</v>
      </c>
      <c r="E216" s="53">
        <f t="shared" si="243"/>
        <v>16075800</v>
      </c>
      <c r="F216" s="53">
        <f t="shared" si="243"/>
        <v>0</v>
      </c>
      <c r="G216" s="53">
        <f t="shared" si="243"/>
        <v>7060536</v>
      </c>
      <c r="H216" s="53">
        <f t="shared" si="243"/>
        <v>211378352</v>
      </c>
      <c r="I216" s="53">
        <f t="shared" si="243"/>
        <v>145760600</v>
      </c>
      <c r="J216" s="53">
        <f t="shared" si="243"/>
        <v>0</v>
      </c>
      <c r="K216" s="53">
        <f t="shared" si="243"/>
        <v>65617752</v>
      </c>
      <c r="L216" s="53">
        <f t="shared" si="243"/>
        <v>13276875.949999999</v>
      </c>
      <c r="M216" s="53">
        <f t="shared" si="243"/>
        <v>13276875.949999999</v>
      </c>
      <c r="N216" s="53">
        <f t="shared" si="243"/>
        <v>0</v>
      </c>
      <c r="O216" s="53">
        <f t="shared" si="243"/>
        <v>0</v>
      </c>
      <c r="P216" s="49">
        <f t="shared" si="229"/>
        <v>6.2810954028064332</v>
      </c>
      <c r="Q216" s="49">
        <f t="shared" si="233"/>
        <v>9.1086864008518074</v>
      </c>
      <c r="R216" s="49"/>
      <c r="S216" s="49">
        <f t="shared" si="237"/>
        <v>0</v>
      </c>
      <c r="T216" s="50">
        <f t="shared" si="231"/>
        <v>57.385386994725515</v>
      </c>
      <c r="U216" s="50">
        <f t="shared" si="234"/>
        <v>82.5892083131166</v>
      </c>
      <c r="V216" s="50"/>
      <c r="W216" s="50">
        <f t="shared" si="238"/>
        <v>0</v>
      </c>
    </row>
    <row r="217" spans="1:23" ht="93.75" x14ac:dyDescent="0.3">
      <c r="A217" s="110" t="s">
        <v>354</v>
      </c>
      <c r="B217" s="112" t="s">
        <v>284</v>
      </c>
      <c r="C217" s="19" t="s">
        <v>28</v>
      </c>
      <c r="D217" s="45">
        <f>SUM(E217:G217)</f>
        <v>16075800</v>
      </c>
      <c r="E217" s="45">
        <v>16075800</v>
      </c>
      <c r="F217" s="45">
        <v>0</v>
      </c>
      <c r="G217" s="45">
        <v>0</v>
      </c>
      <c r="H217" s="20">
        <f>SUM(I217:K217)</f>
        <v>22742800</v>
      </c>
      <c r="I217" s="20">
        <v>22742800</v>
      </c>
      <c r="J217" s="20">
        <v>0</v>
      </c>
      <c r="K217" s="20">
        <v>0</v>
      </c>
      <c r="L217" s="50">
        <f>SUM(M217:O217)</f>
        <v>13276875.949999999</v>
      </c>
      <c r="M217" s="50">
        <v>13276875.949999999</v>
      </c>
      <c r="N217" s="96">
        <v>0</v>
      </c>
      <c r="O217" s="96">
        <v>0</v>
      </c>
      <c r="P217" s="49">
        <f t="shared" si="229"/>
        <v>58.378370077563005</v>
      </c>
      <c r="Q217" s="49">
        <f t="shared" si="233"/>
        <v>58.378370077563005</v>
      </c>
      <c r="R217" s="49"/>
      <c r="S217" s="49"/>
      <c r="T217" s="50">
        <f t="shared" si="231"/>
        <v>82.5892083131166</v>
      </c>
      <c r="U217" s="50">
        <f t="shared" si="234"/>
        <v>82.5892083131166</v>
      </c>
      <c r="V217" s="50"/>
      <c r="W217" s="50"/>
    </row>
    <row r="218" spans="1:23" ht="39.75" customHeight="1" x14ac:dyDescent="0.3">
      <c r="A218" s="125" t="s">
        <v>315</v>
      </c>
      <c r="B218" s="56" t="s">
        <v>285</v>
      </c>
      <c r="C218" s="19" t="s">
        <v>168</v>
      </c>
      <c r="D218" s="45">
        <f t="shared" ref="D218" si="244">SUM(E218:G218)</f>
        <v>7060536</v>
      </c>
      <c r="E218" s="45">
        <v>0</v>
      </c>
      <c r="F218" s="45">
        <v>0</v>
      </c>
      <c r="G218" s="45">
        <v>7060536</v>
      </c>
      <c r="H218" s="20">
        <f t="shared" ref="H218" si="245">SUM(I218:K218)</f>
        <v>188635552</v>
      </c>
      <c r="I218" s="20">
        <v>123017800</v>
      </c>
      <c r="J218" s="20">
        <v>0</v>
      </c>
      <c r="K218" s="20">
        <v>65617752</v>
      </c>
      <c r="L218" s="50">
        <f>SUM(M218:O218)</f>
        <v>0</v>
      </c>
      <c r="M218" s="50">
        <v>0</v>
      </c>
      <c r="N218" s="96">
        <v>0</v>
      </c>
      <c r="O218" s="96">
        <v>0</v>
      </c>
      <c r="P218" s="49">
        <f t="shared" si="229"/>
        <v>0</v>
      </c>
      <c r="Q218" s="49">
        <f t="shared" si="233"/>
        <v>0</v>
      </c>
      <c r="R218" s="49"/>
      <c r="S218" s="49">
        <f t="shared" si="237"/>
        <v>0</v>
      </c>
      <c r="T218" s="50">
        <f t="shared" si="231"/>
        <v>0</v>
      </c>
      <c r="U218" s="50"/>
      <c r="V218" s="50"/>
      <c r="W218" s="50">
        <f t="shared" si="238"/>
        <v>0</v>
      </c>
    </row>
    <row r="219" spans="1:23" ht="56.25" x14ac:dyDescent="0.3">
      <c r="A219" s="51" t="s">
        <v>104</v>
      </c>
      <c r="B219" s="55" t="s">
        <v>286</v>
      </c>
      <c r="C219" s="126"/>
      <c r="D219" s="53">
        <f t="shared" ref="D219:G219" si="246">SUM(D220:D220)</f>
        <v>29280049</v>
      </c>
      <c r="E219" s="53">
        <f t="shared" si="246"/>
        <v>28707794</v>
      </c>
      <c r="F219" s="53">
        <f t="shared" si="246"/>
        <v>0</v>
      </c>
      <c r="G219" s="53">
        <f t="shared" si="246"/>
        <v>572255</v>
      </c>
      <c r="H219" s="53">
        <f t="shared" ref="H219:O219" si="247">SUM(H220:H220)</f>
        <v>39049255</v>
      </c>
      <c r="I219" s="53">
        <f t="shared" si="247"/>
        <v>38477000</v>
      </c>
      <c r="J219" s="53">
        <f t="shared" si="247"/>
        <v>0</v>
      </c>
      <c r="K219" s="53">
        <f t="shared" si="247"/>
        <v>572255</v>
      </c>
      <c r="L219" s="53">
        <f t="shared" si="247"/>
        <v>25855018.27</v>
      </c>
      <c r="M219" s="53">
        <f t="shared" si="247"/>
        <v>25383464.75</v>
      </c>
      <c r="N219" s="53">
        <f t="shared" si="247"/>
        <v>0</v>
      </c>
      <c r="O219" s="53">
        <f t="shared" si="247"/>
        <v>471553.52</v>
      </c>
      <c r="P219" s="49">
        <f t="shared" si="229"/>
        <v>66.211297168153393</v>
      </c>
      <c r="Q219" s="49">
        <f t="shared" si="233"/>
        <v>65.970488213738079</v>
      </c>
      <c r="R219" s="49"/>
      <c r="S219" s="49">
        <f t="shared" si="237"/>
        <v>82.402691107985078</v>
      </c>
      <c r="T219" s="50">
        <f t="shared" si="231"/>
        <v>88.302510251946643</v>
      </c>
      <c r="U219" s="50">
        <f t="shared" si="234"/>
        <v>88.420115979653474</v>
      </c>
      <c r="V219" s="50"/>
      <c r="W219" s="50">
        <f t="shared" si="238"/>
        <v>82.402691107985078</v>
      </c>
    </row>
    <row r="220" spans="1:23" ht="75" x14ac:dyDescent="0.3">
      <c r="A220" s="125" t="s">
        <v>355</v>
      </c>
      <c r="B220" s="56" t="s">
        <v>287</v>
      </c>
      <c r="C220" s="19" t="s">
        <v>28</v>
      </c>
      <c r="D220" s="45">
        <f>SUM(E220:G220)</f>
        <v>29280049</v>
      </c>
      <c r="E220" s="45">
        <v>28707794</v>
      </c>
      <c r="F220" s="45">
        <v>0</v>
      </c>
      <c r="G220" s="45">
        <v>572255</v>
      </c>
      <c r="H220" s="20">
        <f>SUM(I220:K220)</f>
        <v>39049255</v>
      </c>
      <c r="I220" s="20">
        <v>38477000</v>
      </c>
      <c r="J220" s="20">
        <v>0</v>
      </c>
      <c r="K220" s="20">
        <v>572255</v>
      </c>
      <c r="L220" s="96">
        <f t="shared" ref="L220" si="248">SUM(M220:O220)</f>
        <v>25855018.27</v>
      </c>
      <c r="M220" s="50">
        <v>25383464.75</v>
      </c>
      <c r="N220" s="96">
        <v>0</v>
      </c>
      <c r="O220" s="96">
        <v>471553.52</v>
      </c>
      <c r="P220" s="49">
        <f t="shared" si="229"/>
        <v>66.211297168153393</v>
      </c>
      <c r="Q220" s="49">
        <f t="shared" si="233"/>
        <v>65.970488213738079</v>
      </c>
      <c r="R220" s="49"/>
      <c r="S220" s="49">
        <f t="shared" si="237"/>
        <v>82.402691107985078</v>
      </c>
      <c r="T220" s="50">
        <f t="shared" si="231"/>
        <v>88.302510251946643</v>
      </c>
      <c r="U220" s="50">
        <f t="shared" si="234"/>
        <v>88.420115979653474</v>
      </c>
      <c r="V220" s="50"/>
      <c r="W220" s="50">
        <f t="shared" si="238"/>
        <v>82.402691107985078</v>
      </c>
    </row>
    <row r="221" spans="1:23" s="97" customFormat="1" ht="26.25" customHeight="1" x14ac:dyDescent="0.3">
      <c r="A221" s="51" t="s">
        <v>197</v>
      </c>
      <c r="B221" s="177" t="s">
        <v>339</v>
      </c>
      <c r="C221" s="178"/>
      <c r="D221" s="53">
        <f>SUM(D222:D229)</f>
        <v>11961689</v>
      </c>
      <c r="E221" s="53">
        <f t="shared" ref="E221:G221" si="249">SUM(E222:E229)</f>
        <v>0</v>
      </c>
      <c r="F221" s="53">
        <f t="shared" si="249"/>
        <v>0</v>
      </c>
      <c r="G221" s="53">
        <f t="shared" si="249"/>
        <v>11961689</v>
      </c>
      <c r="H221" s="53">
        <f>SUM(H222:H229)</f>
        <v>16630053</v>
      </c>
      <c r="I221" s="53">
        <f t="shared" ref="I221:O221" si="250">SUM(I222:I229)</f>
        <v>0</v>
      </c>
      <c r="J221" s="53">
        <f t="shared" si="250"/>
        <v>0</v>
      </c>
      <c r="K221" s="53">
        <f t="shared" si="250"/>
        <v>16630053</v>
      </c>
      <c r="L221" s="53">
        <f t="shared" si="250"/>
        <v>7977414.4500000002</v>
      </c>
      <c r="M221" s="53">
        <f t="shared" si="250"/>
        <v>0</v>
      </c>
      <c r="N221" s="53">
        <f t="shared" si="250"/>
        <v>0</v>
      </c>
      <c r="O221" s="53">
        <f t="shared" si="250"/>
        <v>7977414.4500000002</v>
      </c>
      <c r="P221" s="49">
        <f t="shared" si="229"/>
        <v>47.969867865123462</v>
      </c>
      <c r="Q221" s="49"/>
      <c r="R221" s="49"/>
      <c r="S221" s="49">
        <f t="shared" si="237"/>
        <v>47.969867865123462</v>
      </c>
      <c r="T221" s="50">
        <f t="shared" si="231"/>
        <v>66.691371511163695</v>
      </c>
      <c r="U221" s="50"/>
      <c r="V221" s="50"/>
      <c r="W221" s="50">
        <f t="shared" si="238"/>
        <v>66.691371511163695</v>
      </c>
    </row>
    <row r="222" spans="1:23" x14ac:dyDescent="0.3">
      <c r="A222" s="140" t="s">
        <v>341</v>
      </c>
      <c r="B222" s="166" t="s">
        <v>340</v>
      </c>
      <c r="C222" s="19" t="s">
        <v>5</v>
      </c>
      <c r="D222" s="45">
        <f>SUM(E222:G222)</f>
        <v>20000</v>
      </c>
      <c r="E222" s="45">
        <v>0</v>
      </c>
      <c r="F222" s="45">
        <v>0</v>
      </c>
      <c r="G222" s="45">
        <v>20000</v>
      </c>
      <c r="H222" s="20">
        <f t="shared" ref="H222:H229" si="251">SUM(I222:K222)</f>
        <v>20000</v>
      </c>
      <c r="I222" s="20">
        <v>0</v>
      </c>
      <c r="J222" s="20">
        <v>0</v>
      </c>
      <c r="K222" s="20">
        <v>20000</v>
      </c>
      <c r="L222" s="96">
        <f t="shared" ref="L222:L229" si="252">SUM(M222:O222)</f>
        <v>16000</v>
      </c>
      <c r="M222" s="50">
        <v>0</v>
      </c>
      <c r="N222" s="96">
        <v>0</v>
      </c>
      <c r="O222" s="96">
        <v>16000</v>
      </c>
      <c r="P222" s="49">
        <f t="shared" si="229"/>
        <v>80</v>
      </c>
      <c r="Q222" s="49"/>
      <c r="R222" s="49"/>
      <c r="S222" s="49">
        <f t="shared" si="237"/>
        <v>80</v>
      </c>
      <c r="T222" s="50">
        <f t="shared" si="231"/>
        <v>80</v>
      </c>
      <c r="U222" s="50"/>
      <c r="V222" s="50"/>
      <c r="W222" s="50">
        <f t="shared" si="238"/>
        <v>80</v>
      </c>
    </row>
    <row r="223" spans="1:23" x14ac:dyDescent="0.3">
      <c r="A223" s="169"/>
      <c r="B223" s="176"/>
      <c r="C223" s="19" t="s">
        <v>179</v>
      </c>
      <c r="D223" s="45">
        <f t="shared" ref="D223:D229" si="253">SUM(E223:G223)</f>
        <v>27840</v>
      </c>
      <c r="E223" s="45">
        <v>0</v>
      </c>
      <c r="F223" s="45">
        <v>0</v>
      </c>
      <c r="G223" s="45">
        <v>27840</v>
      </c>
      <c r="H223" s="20">
        <f t="shared" si="251"/>
        <v>34040</v>
      </c>
      <c r="I223" s="20">
        <v>0</v>
      </c>
      <c r="J223" s="20">
        <v>0</v>
      </c>
      <c r="K223" s="20">
        <v>34040</v>
      </c>
      <c r="L223" s="96">
        <f>SUM(M223:O223)</f>
        <v>20240</v>
      </c>
      <c r="M223" s="50">
        <v>0</v>
      </c>
      <c r="N223" s="96">
        <v>0</v>
      </c>
      <c r="O223" s="96">
        <v>20240</v>
      </c>
      <c r="P223" s="49">
        <f t="shared" si="229"/>
        <v>59.45945945945946</v>
      </c>
      <c r="Q223" s="49"/>
      <c r="R223" s="49"/>
      <c r="S223" s="49">
        <f t="shared" si="237"/>
        <v>59.45945945945946</v>
      </c>
      <c r="T223" s="50">
        <f t="shared" si="231"/>
        <v>72.701149425287355</v>
      </c>
      <c r="U223" s="50"/>
      <c r="V223" s="50"/>
      <c r="W223" s="50">
        <f t="shared" si="238"/>
        <v>72.701149425287355</v>
      </c>
    </row>
    <row r="224" spans="1:23" x14ac:dyDescent="0.3">
      <c r="A224" s="141"/>
      <c r="B224" s="167"/>
      <c r="C224" s="19" t="s">
        <v>6</v>
      </c>
      <c r="D224" s="45">
        <f t="shared" si="253"/>
        <v>10000</v>
      </c>
      <c r="E224" s="45">
        <v>0</v>
      </c>
      <c r="F224" s="45">
        <v>0</v>
      </c>
      <c r="G224" s="45">
        <v>10000</v>
      </c>
      <c r="H224" s="20">
        <f t="shared" si="251"/>
        <v>10000</v>
      </c>
      <c r="I224" s="20">
        <v>0</v>
      </c>
      <c r="J224" s="20">
        <v>0</v>
      </c>
      <c r="K224" s="20">
        <v>10000</v>
      </c>
      <c r="L224" s="96">
        <f>SUM(M224:O224)</f>
        <v>0</v>
      </c>
      <c r="M224" s="50">
        <v>0</v>
      </c>
      <c r="N224" s="96">
        <v>0</v>
      </c>
      <c r="O224" s="96">
        <v>0</v>
      </c>
      <c r="P224" s="49">
        <f t="shared" si="229"/>
        <v>0</v>
      </c>
      <c r="Q224" s="49"/>
      <c r="R224" s="49"/>
      <c r="S224" s="49">
        <f t="shared" si="237"/>
        <v>0</v>
      </c>
      <c r="T224" s="50">
        <f t="shared" si="231"/>
        <v>0</v>
      </c>
      <c r="U224" s="50"/>
      <c r="V224" s="50"/>
      <c r="W224" s="50">
        <f t="shared" si="238"/>
        <v>0</v>
      </c>
    </row>
    <row r="225" spans="1:23" x14ac:dyDescent="0.3">
      <c r="A225" s="140" t="s">
        <v>342</v>
      </c>
      <c r="B225" s="166" t="s">
        <v>350</v>
      </c>
      <c r="C225" s="19" t="s">
        <v>6</v>
      </c>
      <c r="D225" s="45">
        <f t="shared" si="253"/>
        <v>490000</v>
      </c>
      <c r="E225" s="45">
        <v>0</v>
      </c>
      <c r="F225" s="45">
        <v>0</v>
      </c>
      <c r="G225" s="45">
        <v>490000</v>
      </c>
      <c r="H225" s="20">
        <f t="shared" si="251"/>
        <v>1508800</v>
      </c>
      <c r="I225" s="20">
        <v>0</v>
      </c>
      <c r="J225" s="20">
        <v>0</v>
      </c>
      <c r="K225" s="20">
        <v>1508800</v>
      </c>
      <c r="L225" s="96">
        <f t="shared" si="252"/>
        <v>488000</v>
      </c>
      <c r="M225" s="50">
        <v>0</v>
      </c>
      <c r="N225" s="96">
        <v>0</v>
      </c>
      <c r="O225" s="96">
        <v>488000</v>
      </c>
      <c r="P225" s="49">
        <f t="shared" si="229"/>
        <v>32.343584305408271</v>
      </c>
      <c r="Q225" s="49"/>
      <c r="R225" s="49"/>
      <c r="S225" s="49">
        <f t="shared" si="237"/>
        <v>32.343584305408271</v>
      </c>
      <c r="T225" s="50">
        <f t="shared" si="231"/>
        <v>99.591836734693871</v>
      </c>
      <c r="U225" s="50"/>
      <c r="V225" s="50"/>
      <c r="W225" s="50">
        <f t="shared" si="238"/>
        <v>99.591836734693871</v>
      </c>
    </row>
    <row r="226" spans="1:23" x14ac:dyDescent="0.3">
      <c r="A226" s="169"/>
      <c r="B226" s="176"/>
      <c r="C226" s="19" t="s">
        <v>179</v>
      </c>
      <c r="D226" s="45">
        <f t="shared" si="253"/>
        <v>2040100</v>
      </c>
      <c r="E226" s="45">
        <v>0</v>
      </c>
      <c r="F226" s="45">
        <v>0</v>
      </c>
      <c r="G226" s="45">
        <v>2040100</v>
      </c>
      <c r="H226" s="20">
        <f t="shared" si="251"/>
        <v>2069230</v>
      </c>
      <c r="I226" s="20">
        <v>0</v>
      </c>
      <c r="J226" s="20">
        <v>0</v>
      </c>
      <c r="K226" s="20">
        <v>2069230</v>
      </c>
      <c r="L226" s="96">
        <f>SUM(M226:O226)</f>
        <v>544600</v>
      </c>
      <c r="M226" s="50">
        <v>0</v>
      </c>
      <c r="N226" s="96">
        <v>0</v>
      </c>
      <c r="O226" s="96">
        <v>544600</v>
      </c>
      <c r="P226" s="49">
        <f t="shared" si="229"/>
        <v>26.318968891809995</v>
      </c>
      <c r="Q226" s="49"/>
      <c r="R226" s="49"/>
      <c r="S226" s="49">
        <f t="shared" si="237"/>
        <v>26.318968891809995</v>
      </c>
      <c r="T226" s="50">
        <f t="shared" si="231"/>
        <v>26.694769864222341</v>
      </c>
      <c r="U226" s="50"/>
      <c r="V226" s="50"/>
      <c r="W226" s="50">
        <f t="shared" si="238"/>
        <v>26.694769864222341</v>
      </c>
    </row>
    <row r="227" spans="1:23" x14ac:dyDescent="0.3">
      <c r="A227" s="169"/>
      <c r="B227" s="176"/>
      <c r="C227" s="19" t="s">
        <v>169</v>
      </c>
      <c r="D227" s="45">
        <f t="shared" si="253"/>
        <v>48980</v>
      </c>
      <c r="E227" s="45">
        <v>0</v>
      </c>
      <c r="F227" s="45">
        <v>0</v>
      </c>
      <c r="G227" s="45">
        <v>48980</v>
      </c>
      <c r="H227" s="20">
        <f t="shared" si="251"/>
        <v>48980</v>
      </c>
      <c r="I227" s="20">
        <v>0</v>
      </c>
      <c r="J227" s="20">
        <v>0</v>
      </c>
      <c r="K227" s="20">
        <v>48980</v>
      </c>
      <c r="L227" s="96">
        <f>SUM(M227:O227)</f>
        <v>48980</v>
      </c>
      <c r="M227" s="50">
        <v>0</v>
      </c>
      <c r="N227" s="96">
        <v>0</v>
      </c>
      <c r="O227" s="96">
        <v>48980</v>
      </c>
      <c r="P227" s="49">
        <f t="shared" si="229"/>
        <v>100</v>
      </c>
      <c r="Q227" s="49"/>
      <c r="R227" s="49"/>
      <c r="S227" s="49">
        <f t="shared" si="237"/>
        <v>100</v>
      </c>
      <c r="T227" s="50">
        <f t="shared" si="231"/>
        <v>100</v>
      </c>
      <c r="U227" s="50"/>
      <c r="V227" s="50"/>
      <c r="W227" s="50">
        <f t="shared" si="238"/>
        <v>100</v>
      </c>
    </row>
    <row r="228" spans="1:23" x14ac:dyDescent="0.3">
      <c r="A228" s="169"/>
      <c r="B228" s="176"/>
      <c r="C228" s="19" t="s">
        <v>3</v>
      </c>
      <c r="D228" s="45">
        <f t="shared" si="253"/>
        <v>99334</v>
      </c>
      <c r="E228" s="45">
        <v>0</v>
      </c>
      <c r="F228" s="45">
        <v>0</v>
      </c>
      <c r="G228" s="45">
        <v>99334</v>
      </c>
      <c r="H228" s="20">
        <f t="shared" si="251"/>
        <v>99334</v>
      </c>
      <c r="I228" s="20">
        <v>0</v>
      </c>
      <c r="J228" s="20">
        <v>0</v>
      </c>
      <c r="K228" s="20">
        <v>99334</v>
      </c>
      <c r="L228" s="96">
        <f>SUM(M228:O228)</f>
        <v>0</v>
      </c>
      <c r="M228" s="50">
        <v>0</v>
      </c>
      <c r="N228" s="96">
        <v>0</v>
      </c>
      <c r="O228" s="96">
        <v>0</v>
      </c>
      <c r="P228" s="49">
        <f t="shared" si="229"/>
        <v>0</v>
      </c>
      <c r="Q228" s="49"/>
      <c r="R228" s="49"/>
      <c r="S228" s="49">
        <f t="shared" si="237"/>
        <v>0</v>
      </c>
      <c r="T228" s="50">
        <f t="shared" si="231"/>
        <v>0</v>
      </c>
      <c r="U228" s="50"/>
      <c r="V228" s="50"/>
      <c r="W228" s="50">
        <f t="shared" si="238"/>
        <v>0</v>
      </c>
    </row>
    <row r="229" spans="1:23" x14ac:dyDescent="0.3">
      <c r="A229" s="141"/>
      <c r="B229" s="167"/>
      <c r="C229" s="19" t="s">
        <v>5</v>
      </c>
      <c r="D229" s="45">
        <f t="shared" si="253"/>
        <v>9225435</v>
      </c>
      <c r="E229" s="45">
        <v>0</v>
      </c>
      <c r="F229" s="45">
        <v>0</v>
      </c>
      <c r="G229" s="45">
        <v>9225435</v>
      </c>
      <c r="H229" s="20">
        <f t="shared" si="251"/>
        <v>12839669</v>
      </c>
      <c r="I229" s="20">
        <v>0</v>
      </c>
      <c r="J229" s="20">
        <v>0</v>
      </c>
      <c r="K229" s="20">
        <v>12839669</v>
      </c>
      <c r="L229" s="96">
        <f t="shared" si="252"/>
        <v>6859594.4500000002</v>
      </c>
      <c r="M229" s="50">
        <v>0</v>
      </c>
      <c r="N229" s="96">
        <v>0</v>
      </c>
      <c r="O229" s="96">
        <v>6859594.4500000002</v>
      </c>
      <c r="P229" s="49">
        <f t="shared" si="229"/>
        <v>53.425010021675789</v>
      </c>
      <c r="Q229" s="49"/>
      <c r="R229" s="49"/>
      <c r="S229" s="49">
        <f t="shared" si="237"/>
        <v>53.425010021675789</v>
      </c>
      <c r="T229" s="50">
        <f t="shared" si="231"/>
        <v>74.355241243366848</v>
      </c>
      <c r="U229" s="50"/>
      <c r="V229" s="50"/>
      <c r="W229" s="50">
        <f t="shared" si="238"/>
        <v>74.355241243366848</v>
      </c>
    </row>
    <row r="230" spans="1:23" x14ac:dyDescent="0.3">
      <c r="A230" s="99"/>
      <c r="B230" s="100"/>
      <c r="C230" s="101"/>
      <c r="D230" s="102"/>
      <c r="E230" s="102"/>
      <c r="F230" s="102"/>
      <c r="G230" s="102"/>
      <c r="H230" s="103"/>
      <c r="I230" s="103"/>
      <c r="J230" s="103"/>
      <c r="K230" s="103"/>
      <c r="L230" s="104"/>
      <c r="M230" s="98"/>
      <c r="N230" s="104"/>
      <c r="O230" s="104"/>
      <c r="P230" s="105"/>
      <c r="Q230" s="105"/>
      <c r="R230" s="105"/>
      <c r="S230" s="105"/>
      <c r="T230" s="98"/>
      <c r="U230" s="98"/>
      <c r="V230" s="98"/>
      <c r="W230" s="98"/>
    </row>
    <row r="231" spans="1:23" x14ac:dyDescent="0.3">
      <c r="U231" s="98"/>
      <c r="V231" s="98"/>
      <c r="W231" s="98"/>
    </row>
    <row r="232" spans="1:23" x14ac:dyDescent="0.3">
      <c r="U232" s="73"/>
      <c r="V232" s="73"/>
      <c r="W232" s="73"/>
    </row>
  </sheetData>
  <mergeCells count="58">
    <mergeCell ref="B137:B138"/>
    <mergeCell ref="A137:A138"/>
    <mergeCell ref="B225:B229"/>
    <mergeCell ref="A225:A229"/>
    <mergeCell ref="B221:C221"/>
    <mergeCell ref="B222:B224"/>
    <mergeCell ref="A222:A224"/>
    <mergeCell ref="B215:C215"/>
    <mergeCell ref="A213:A214"/>
    <mergeCell ref="B213:B214"/>
    <mergeCell ref="B196:C196"/>
    <mergeCell ref="B179:B180"/>
    <mergeCell ref="A179:A180"/>
    <mergeCell ref="B182:B189"/>
    <mergeCell ref="A182:A189"/>
    <mergeCell ref="A68:A69"/>
    <mergeCell ref="B68:B69"/>
    <mergeCell ref="B193:C193"/>
    <mergeCell ref="B7:C7"/>
    <mergeCell ref="B177:C177"/>
    <mergeCell ref="A17:A22"/>
    <mergeCell ref="B17:B22"/>
    <mergeCell ref="B167:C167"/>
    <mergeCell ref="B160:C160"/>
    <mergeCell ref="A141:W141"/>
    <mergeCell ref="A99:W99"/>
    <mergeCell ref="B190:C190"/>
    <mergeCell ref="B142:C142"/>
    <mergeCell ref="B118:B119"/>
    <mergeCell ref="A118:A119"/>
    <mergeCell ref="A1:W1"/>
    <mergeCell ref="A5:C5"/>
    <mergeCell ref="T2:W2"/>
    <mergeCell ref="B14:B15"/>
    <mergeCell ref="A14:A15"/>
    <mergeCell ref="L2:O2"/>
    <mergeCell ref="A2:A3"/>
    <mergeCell ref="C2:C3"/>
    <mergeCell ref="P2:S2"/>
    <mergeCell ref="A6:W6"/>
    <mergeCell ref="H2:K2"/>
    <mergeCell ref="D2:G2"/>
    <mergeCell ref="B100:C100"/>
    <mergeCell ref="B66:C66"/>
    <mergeCell ref="A56:A57"/>
    <mergeCell ref="B42:C42"/>
    <mergeCell ref="A52:W52"/>
    <mergeCell ref="A58:W58"/>
    <mergeCell ref="A78:W78"/>
    <mergeCell ref="B59:C59"/>
    <mergeCell ref="B53:C53"/>
    <mergeCell ref="A65:W65"/>
    <mergeCell ref="B50:B51"/>
    <mergeCell ref="A50:A51"/>
    <mergeCell ref="B56:B57"/>
    <mergeCell ref="B79:C79"/>
    <mergeCell ref="B46:B47"/>
    <mergeCell ref="A46:A47"/>
  </mergeCells>
  <pageMargins left="0" right="0" top="0.19685039370078741" bottom="0" header="0.31496062992125984" footer="0.31496062992125984"/>
  <pageSetup paperSize="9" scale="31" fitToHeight="14" orientation="landscape" verticalDpi="360" r:id="rId1"/>
  <headerFooter>
    <oddFooter>&amp;C&amp;P</oddFooter>
  </headerFooter>
  <rowBreaks count="1" manualBreakCount="1">
    <brk id="17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
  <sheetViews>
    <sheetView workbookViewId="0">
      <selection activeCell="G2" sqref="G2:I2"/>
    </sheetView>
  </sheetViews>
  <sheetFormatPr defaultRowHeight="15" x14ac:dyDescent="0.25"/>
  <cols>
    <col min="1" max="1" width="6" customWidth="1"/>
    <col min="2" max="2" width="25" customWidth="1"/>
    <col min="3" max="3" width="6.7109375" customWidth="1"/>
    <col min="4" max="4" width="12.42578125" customWidth="1"/>
    <col min="5" max="5" width="9.42578125" customWidth="1"/>
    <col min="6" max="12" width="12.28515625" customWidth="1"/>
    <col min="13" max="13" width="11.140625" customWidth="1"/>
    <col min="14" max="14" width="11.42578125" customWidth="1"/>
  </cols>
  <sheetData>
    <row r="1" spans="1:14" ht="52.5" customHeight="1" x14ac:dyDescent="0.25">
      <c r="A1" s="189" t="s">
        <v>123</v>
      </c>
      <c r="B1" s="190"/>
      <c r="C1" s="190"/>
      <c r="D1" s="190"/>
      <c r="E1" s="190"/>
      <c r="F1" s="190"/>
      <c r="G1" s="190"/>
      <c r="H1" s="190"/>
      <c r="I1" s="190"/>
      <c r="J1" s="190"/>
      <c r="K1" s="190"/>
      <c r="L1" s="190"/>
      <c r="M1" s="190"/>
      <c r="N1" s="190"/>
    </row>
    <row r="2" spans="1:14" ht="32.25" customHeight="1" x14ac:dyDescent="0.25">
      <c r="A2" s="191" t="s">
        <v>0</v>
      </c>
      <c r="B2" s="6" t="s">
        <v>1</v>
      </c>
      <c r="C2" s="192" t="s">
        <v>38</v>
      </c>
      <c r="D2" s="193" t="s">
        <v>118</v>
      </c>
      <c r="E2" s="193"/>
      <c r="F2" s="193"/>
      <c r="G2" s="194" t="s">
        <v>128</v>
      </c>
      <c r="H2" s="194"/>
      <c r="I2" s="194"/>
      <c r="J2" s="195" t="s">
        <v>126</v>
      </c>
      <c r="K2" s="196"/>
      <c r="L2" s="197"/>
      <c r="M2" s="198" t="s">
        <v>121</v>
      </c>
      <c r="N2" s="198" t="s">
        <v>122</v>
      </c>
    </row>
    <row r="3" spans="1:14" ht="25.5" x14ac:dyDescent="0.25">
      <c r="A3" s="191"/>
      <c r="B3" s="7" t="s">
        <v>2</v>
      </c>
      <c r="C3" s="192"/>
      <c r="D3" s="8" t="s">
        <v>64</v>
      </c>
      <c r="E3" s="8" t="s">
        <v>65</v>
      </c>
      <c r="F3" s="8" t="s">
        <v>66</v>
      </c>
      <c r="G3" s="8" t="s">
        <v>64</v>
      </c>
      <c r="H3" s="8" t="s">
        <v>65</v>
      </c>
      <c r="I3" s="8" t="s">
        <v>66</v>
      </c>
      <c r="J3" s="8" t="s">
        <v>64</v>
      </c>
      <c r="K3" s="8" t="s">
        <v>65</v>
      </c>
      <c r="L3" s="8" t="s">
        <v>66</v>
      </c>
      <c r="M3" s="199"/>
      <c r="N3" s="199"/>
    </row>
    <row r="4" spans="1:14" x14ac:dyDescent="0.25">
      <c r="A4" s="9" t="s">
        <v>7</v>
      </c>
      <c r="B4" s="10">
        <v>2</v>
      </c>
      <c r="C4" s="11">
        <v>3</v>
      </c>
      <c r="D4" s="11">
        <v>4</v>
      </c>
      <c r="E4" s="10">
        <v>5</v>
      </c>
      <c r="F4" s="11">
        <v>6</v>
      </c>
      <c r="G4" s="11">
        <v>7</v>
      </c>
      <c r="H4" s="11">
        <v>8</v>
      </c>
      <c r="I4" s="11">
        <v>9</v>
      </c>
      <c r="J4" s="11">
        <v>10</v>
      </c>
      <c r="K4" s="11">
        <v>11</v>
      </c>
      <c r="L4" s="11">
        <v>12</v>
      </c>
      <c r="M4" s="11">
        <v>13</v>
      </c>
      <c r="N4" s="11">
        <v>14</v>
      </c>
    </row>
    <row r="5" spans="1:14" ht="70.5" customHeight="1" x14ac:dyDescent="0.25">
      <c r="A5" s="12">
        <v>1</v>
      </c>
      <c r="B5" s="188" t="s">
        <v>124</v>
      </c>
      <c r="C5" s="188"/>
      <c r="D5" s="13">
        <f>SUM(D6:D7)</f>
        <v>9048313</v>
      </c>
      <c r="E5" s="13">
        <f>SUM(E6:E7)</f>
        <v>0</v>
      </c>
      <c r="F5" s="13">
        <f t="shared" ref="F5" si="0">SUM(F6:F7)</f>
        <v>9048313</v>
      </c>
      <c r="G5" s="13">
        <f>SUM(G6:G7)</f>
        <v>3127240</v>
      </c>
      <c r="H5" s="13">
        <f>SUM(H6:H7)</f>
        <v>0</v>
      </c>
      <c r="I5" s="13">
        <f>SUM(I6:I7)</f>
        <v>3127240</v>
      </c>
      <c r="J5" s="13">
        <f>G5/D5*100</f>
        <v>34.561580705707243</v>
      </c>
      <c r="K5" s="13">
        <v>0</v>
      </c>
      <c r="L5" s="13">
        <f>I5/F5*100</f>
        <v>34.561580705707243</v>
      </c>
      <c r="M5" s="17">
        <f>SUM(M6:M7)</f>
        <v>9048313</v>
      </c>
      <c r="N5" s="13">
        <f>M5/D5*100</f>
        <v>100</v>
      </c>
    </row>
    <row r="6" spans="1:14" ht="58.5" customHeight="1" x14ac:dyDescent="0.25">
      <c r="A6" s="14" t="s">
        <v>12</v>
      </c>
      <c r="B6" s="15" t="s">
        <v>54</v>
      </c>
      <c r="C6" s="15" t="s">
        <v>127</v>
      </c>
      <c r="D6" s="15">
        <f t="shared" ref="D6:D7" si="1">E6+F6</f>
        <v>24540</v>
      </c>
      <c r="E6" s="15">
        <v>0</v>
      </c>
      <c r="F6" s="15">
        <v>24540</v>
      </c>
      <c r="G6" s="15">
        <f>H6+I6</f>
        <v>0</v>
      </c>
      <c r="H6" s="15">
        <v>0</v>
      </c>
      <c r="I6" s="15">
        <v>0</v>
      </c>
      <c r="J6" s="16">
        <f>G6/D6*100</f>
        <v>0</v>
      </c>
      <c r="K6" s="16">
        <v>0</v>
      </c>
      <c r="L6" s="16">
        <f>I6/F6*100</f>
        <v>0</v>
      </c>
      <c r="M6" s="18">
        <f>F6</f>
        <v>24540</v>
      </c>
      <c r="N6" s="16">
        <f>M6/D6*100</f>
        <v>100</v>
      </c>
    </row>
    <row r="7" spans="1:14" ht="34.5" customHeight="1" x14ac:dyDescent="0.25">
      <c r="A7" s="14" t="s">
        <v>13</v>
      </c>
      <c r="B7" s="15" t="s">
        <v>125</v>
      </c>
      <c r="C7" s="15" t="s">
        <v>127</v>
      </c>
      <c r="D7" s="15">
        <f t="shared" si="1"/>
        <v>9023773</v>
      </c>
      <c r="E7" s="15">
        <v>0</v>
      </c>
      <c r="F7" s="15">
        <v>9023773</v>
      </c>
      <c r="G7" s="15">
        <f t="shared" ref="G7" si="2">H7+I7</f>
        <v>3127240</v>
      </c>
      <c r="H7" s="15">
        <v>0</v>
      </c>
      <c r="I7" s="15">
        <v>3127240</v>
      </c>
      <c r="J7" s="16">
        <f>G7/D7*100</f>
        <v>34.655570347348053</v>
      </c>
      <c r="K7" s="16">
        <v>0</v>
      </c>
      <c r="L7" s="16">
        <f>I7/F7*100</f>
        <v>34.655570347348053</v>
      </c>
      <c r="M7" s="18">
        <f>F7</f>
        <v>9023773</v>
      </c>
      <c r="N7" s="16">
        <f>M7/D7*100</f>
        <v>100</v>
      </c>
    </row>
  </sheetData>
  <mergeCells count="9">
    <mergeCell ref="B5:C5"/>
    <mergeCell ref="A1:N1"/>
    <mergeCell ref="A2:A3"/>
    <mergeCell ref="C2:C3"/>
    <mergeCell ref="D2:F2"/>
    <mergeCell ref="G2:I2"/>
    <mergeCell ref="J2:L2"/>
    <mergeCell ref="M2:M3"/>
    <mergeCell ref="N2:N3"/>
  </mergeCells>
  <pageMargins left="0.70866141732283472" right="0.70866141732283472" top="0.74803149606299213" bottom="0.74803149606299213" header="0.31496062992125984" footer="0.31496062992125984"/>
  <pageSetup paperSize="8"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8"/>
  <sheetViews>
    <sheetView workbookViewId="0">
      <selection activeCell="S20" sqref="S20"/>
    </sheetView>
  </sheetViews>
  <sheetFormatPr defaultRowHeight="15" x14ac:dyDescent="0.25"/>
  <cols>
    <col min="2" max="2" width="50.7109375" customWidth="1"/>
    <col min="5" max="5" width="11.7109375" bestFit="1" customWidth="1"/>
    <col min="7" max="7" width="10.42578125" bestFit="1" customWidth="1"/>
    <col min="9" max="9" width="11.7109375" bestFit="1" customWidth="1"/>
    <col min="11" max="11" width="10.42578125" bestFit="1" customWidth="1"/>
    <col min="12" max="15" width="0" hidden="1" customWidth="1"/>
    <col min="17" max="17" width="11.7109375" bestFit="1" customWidth="1"/>
    <col min="19" max="19" width="10.42578125" bestFit="1" customWidth="1"/>
  </cols>
  <sheetData>
    <row r="1" spans="1:23" x14ac:dyDescent="0.25">
      <c r="A1" s="207" t="s">
        <v>0</v>
      </c>
      <c r="B1" s="26" t="s">
        <v>1</v>
      </c>
      <c r="C1" s="208" t="s">
        <v>38</v>
      </c>
      <c r="D1" s="209" t="s">
        <v>182</v>
      </c>
      <c r="E1" s="209"/>
      <c r="F1" s="209"/>
      <c r="G1" s="209"/>
      <c r="H1" s="209" t="s">
        <v>183</v>
      </c>
      <c r="I1" s="209"/>
      <c r="J1" s="209"/>
      <c r="K1" s="209"/>
      <c r="L1" s="210" t="s">
        <v>193</v>
      </c>
      <c r="M1" s="211"/>
      <c r="N1" s="211"/>
      <c r="O1" s="212"/>
      <c r="P1" s="204" t="s">
        <v>184</v>
      </c>
      <c r="Q1" s="204"/>
      <c r="R1" s="204"/>
      <c r="S1" s="204"/>
      <c r="T1" s="204" t="s">
        <v>185</v>
      </c>
      <c r="U1" s="205"/>
      <c r="V1" s="205"/>
      <c r="W1" s="205"/>
    </row>
    <row r="2" spans="1:23" ht="22.5" x14ac:dyDescent="0.25">
      <c r="A2" s="207"/>
      <c r="B2" s="26" t="s">
        <v>2</v>
      </c>
      <c r="C2" s="208"/>
      <c r="D2" s="27" t="s">
        <v>64</v>
      </c>
      <c r="E2" s="27" t="s">
        <v>65</v>
      </c>
      <c r="F2" s="27" t="s">
        <v>130</v>
      </c>
      <c r="G2" s="27" t="s">
        <v>66</v>
      </c>
      <c r="H2" s="27" t="s">
        <v>64</v>
      </c>
      <c r="I2" s="27" t="s">
        <v>65</v>
      </c>
      <c r="J2" s="27" t="s">
        <v>130</v>
      </c>
      <c r="K2" s="27" t="s">
        <v>66</v>
      </c>
      <c r="L2" s="27" t="s">
        <v>64</v>
      </c>
      <c r="M2" s="27" t="s">
        <v>65</v>
      </c>
      <c r="N2" s="27" t="s">
        <v>130</v>
      </c>
      <c r="O2" s="27" t="s">
        <v>66</v>
      </c>
      <c r="P2" s="27" t="s">
        <v>64</v>
      </c>
      <c r="Q2" s="27" t="s">
        <v>65</v>
      </c>
      <c r="R2" s="27" t="s">
        <v>130</v>
      </c>
      <c r="S2" s="27" t="s">
        <v>66</v>
      </c>
      <c r="T2" s="27" t="s">
        <v>64</v>
      </c>
      <c r="U2" s="28" t="s">
        <v>65</v>
      </c>
      <c r="V2" s="27" t="s">
        <v>130</v>
      </c>
      <c r="W2" s="27" t="s">
        <v>66</v>
      </c>
    </row>
    <row r="3" spans="1:23" x14ac:dyDescent="0.25">
      <c r="A3" s="24" t="s">
        <v>7</v>
      </c>
      <c r="B3" s="24" t="s">
        <v>32</v>
      </c>
      <c r="C3" s="24" t="s">
        <v>68</v>
      </c>
      <c r="D3" s="24" t="s">
        <v>71</v>
      </c>
      <c r="E3" s="24" t="s">
        <v>35</v>
      </c>
      <c r="F3" s="24" t="s">
        <v>77</v>
      </c>
      <c r="G3" s="24" t="s">
        <v>77</v>
      </c>
      <c r="H3" s="24" t="s">
        <v>105</v>
      </c>
      <c r="I3" s="24" t="s">
        <v>85</v>
      </c>
      <c r="J3" s="24" t="s">
        <v>88</v>
      </c>
      <c r="K3" s="24" t="s">
        <v>90</v>
      </c>
      <c r="L3" s="24" t="s">
        <v>94</v>
      </c>
      <c r="M3" s="24" t="s">
        <v>95</v>
      </c>
      <c r="N3" s="24" t="s">
        <v>96</v>
      </c>
      <c r="O3" s="24" t="s">
        <v>102</v>
      </c>
      <c r="P3" s="24" t="s">
        <v>36</v>
      </c>
      <c r="Q3" s="24" t="s">
        <v>85</v>
      </c>
      <c r="R3" s="24" t="s">
        <v>180</v>
      </c>
      <c r="S3" s="24" t="s">
        <v>88</v>
      </c>
      <c r="T3" s="24" t="s">
        <v>90</v>
      </c>
      <c r="U3" s="24" t="s">
        <v>186</v>
      </c>
      <c r="V3" s="24" t="s">
        <v>162</v>
      </c>
      <c r="W3" s="24" t="s">
        <v>174</v>
      </c>
    </row>
    <row r="4" spans="1:23" x14ac:dyDescent="0.25">
      <c r="A4" s="206" t="s">
        <v>67</v>
      </c>
      <c r="B4" s="206"/>
      <c r="C4" s="206"/>
      <c r="D4" s="29">
        <f>D5+D7+D10+D12+D14</f>
        <v>184652.19499999998</v>
      </c>
      <c r="E4" s="29">
        <f t="shared" ref="E4:S4" si="0">E5+E7+E10+E12+E14</f>
        <v>157039.4</v>
      </c>
      <c r="F4" s="29">
        <f t="shared" si="0"/>
        <v>0</v>
      </c>
      <c r="G4" s="29">
        <f t="shared" si="0"/>
        <v>27612.795000000002</v>
      </c>
      <c r="H4" s="29">
        <f t="shared" si="0"/>
        <v>165482.53099999999</v>
      </c>
      <c r="I4" s="29">
        <f t="shared" si="0"/>
        <v>28216.291000000005</v>
      </c>
      <c r="J4" s="29">
        <f t="shared" si="0"/>
        <v>0</v>
      </c>
      <c r="K4" s="29">
        <f t="shared" si="0"/>
        <v>19077.455999999998</v>
      </c>
      <c r="L4" s="29">
        <f t="shared" si="0"/>
        <v>7375.1418100000001</v>
      </c>
      <c r="M4" s="29">
        <f t="shared" si="0"/>
        <v>0</v>
      </c>
      <c r="N4" s="29">
        <f t="shared" si="0"/>
        <v>0</v>
      </c>
      <c r="O4" s="29">
        <f t="shared" si="0"/>
        <v>7375.1418100000001</v>
      </c>
      <c r="P4" s="29">
        <f t="shared" si="0"/>
        <v>82223.705759999983</v>
      </c>
      <c r="Q4" s="29">
        <f t="shared" si="0"/>
        <v>66038.538280000008</v>
      </c>
      <c r="R4" s="29">
        <f t="shared" si="0"/>
        <v>0</v>
      </c>
      <c r="S4" s="29">
        <f t="shared" si="0"/>
        <v>16185.16748</v>
      </c>
      <c r="T4" s="29">
        <f>P4/D4*100</f>
        <v>44.528962008818787</v>
      </c>
      <c r="U4" s="29">
        <f t="shared" ref="U4:W16" si="1">Q4/E4*100</f>
        <v>42.052210005896619</v>
      </c>
      <c r="V4" s="29"/>
      <c r="W4" s="29">
        <f t="shared" si="1"/>
        <v>58.614738131362657</v>
      </c>
    </row>
    <row r="5" spans="1:23" s="39" customFormat="1" ht="34.5" customHeight="1" x14ac:dyDescent="0.25">
      <c r="A5" s="30">
        <v>1</v>
      </c>
      <c r="B5" s="188" t="s">
        <v>24</v>
      </c>
      <c r="C5" s="188"/>
      <c r="D5" s="29">
        <f>D6</f>
        <v>26153.7</v>
      </c>
      <c r="E5" s="29">
        <f t="shared" ref="E5:S5" si="2">E6</f>
        <v>24846</v>
      </c>
      <c r="F5" s="29">
        <f t="shared" si="2"/>
        <v>0</v>
      </c>
      <c r="G5" s="29">
        <f t="shared" si="2"/>
        <v>1307.7</v>
      </c>
      <c r="H5" s="29">
        <f t="shared" si="2"/>
        <v>0</v>
      </c>
      <c r="I5" s="29">
        <f t="shared" si="2"/>
        <v>0</v>
      </c>
      <c r="J5" s="29">
        <f t="shared" si="2"/>
        <v>0</v>
      </c>
      <c r="K5" s="29">
        <f t="shared" si="2"/>
        <v>0</v>
      </c>
      <c r="L5" s="29">
        <f t="shared" si="2"/>
        <v>0</v>
      </c>
      <c r="M5" s="29">
        <f t="shared" si="2"/>
        <v>0</v>
      </c>
      <c r="N5" s="29">
        <f t="shared" si="2"/>
        <v>0</v>
      </c>
      <c r="O5" s="29">
        <f t="shared" si="2"/>
        <v>0</v>
      </c>
      <c r="P5" s="29">
        <f t="shared" si="2"/>
        <v>0</v>
      </c>
      <c r="Q5" s="29">
        <f t="shared" si="2"/>
        <v>0</v>
      </c>
      <c r="R5" s="29">
        <f t="shared" si="2"/>
        <v>0</v>
      </c>
      <c r="S5" s="29">
        <f t="shared" si="2"/>
        <v>0</v>
      </c>
      <c r="T5" s="29">
        <f t="shared" ref="T5:U18" si="3">P5/D5*100</f>
        <v>0</v>
      </c>
      <c r="U5" s="29">
        <f t="shared" si="1"/>
        <v>0</v>
      </c>
      <c r="V5" s="29"/>
      <c r="W5" s="29">
        <f t="shared" si="1"/>
        <v>0</v>
      </c>
    </row>
    <row r="6" spans="1:23" s="39" customFormat="1" x14ac:dyDescent="0.25">
      <c r="A6" s="31" t="s">
        <v>13</v>
      </c>
      <c r="B6" s="32" t="s">
        <v>161</v>
      </c>
      <c r="C6" s="6" t="s">
        <v>169</v>
      </c>
      <c r="D6" s="33">
        <f t="shared" ref="D6" si="4">E6+G6</f>
        <v>26153.7</v>
      </c>
      <c r="E6" s="33">
        <v>24846</v>
      </c>
      <c r="F6" s="33">
        <v>0</v>
      </c>
      <c r="G6" s="33">
        <v>1307.7</v>
      </c>
      <c r="H6" s="33">
        <f>I6+J6+K6</f>
        <v>0</v>
      </c>
      <c r="I6" s="33">
        <v>0</v>
      </c>
      <c r="J6" s="33">
        <v>0</v>
      </c>
      <c r="K6" s="33">
        <v>0</v>
      </c>
      <c r="L6" s="33">
        <f t="shared" ref="L6" si="5">M6+O6</f>
        <v>0</v>
      </c>
      <c r="M6" s="33">
        <v>0</v>
      </c>
      <c r="N6" s="33">
        <v>0</v>
      </c>
      <c r="O6" s="33">
        <f>S6</f>
        <v>0</v>
      </c>
      <c r="P6" s="33">
        <f>Q6+R6+S6</f>
        <v>0</v>
      </c>
      <c r="Q6" s="33">
        <v>0</v>
      </c>
      <c r="R6" s="33">
        <v>0</v>
      </c>
      <c r="S6" s="33">
        <v>0</v>
      </c>
      <c r="T6" s="33">
        <f t="shared" si="3"/>
        <v>0</v>
      </c>
      <c r="U6" s="33">
        <f t="shared" si="1"/>
        <v>0</v>
      </c>
      <c r="V6" s="33"/>
      <c r="W6" s="33">
        <f t="shared" si="1"/>
        <v>0</v>
      </c>
    </row>
    <row r="7" spans="1:23" ht="37.5" customHeight="1" x14ac:dyDescent="0.25">
      <c r="A7" s="30" t="s">
        <v>32</v>
      </c>
      <c r="B7" s="188" t="s">
        <v>187</v>
      </c>
      <c r="C7" s="188"/>
      <c r="D7" s="29">
        <f>E7+F7+G7</f>
        <v>94522.269</v>
      </c>
      <c r="E7" s="29">
        <f>E8+E9</f>
        <v>89702.2</v>
      </c>
      <c r="F7" s="29">
        <f t="shared" ref="F7:G7" si="6">F8+F9</f>
        <v>0</v>
      </c>
      <c r="G7" s="29">
        <f t="shared" si="6"/>
        <v>4820.0689999999995</v>
      </c>
      <c r="H7" s="36">
        <f t="shared" ref="H7:H12" si="7">H8+H9+H10+H11</f>
        <v>80586.006999999998</v>
      </c>
      <c r="I7" s="35">
        <v>0</v>
      </c>
      <c r="J7" s="35">
        <v>0</v>
      </c>
      <c r="K7" s="35">
        <v>0</v>
      </c>
      <c r="L7" s="29">
        <f>M7+N7+O7</f>
        <v>1960.5039999999999</v>
      </c>
      <c r="M7" s="29">
        <f>M8+M9</f>
        <v>0</v>
      </c>
      <c r="N7" s="29">
        <f t="shared" ref="N7" si="8">N8+N9</f>
        <v>0</v>
      </c>
      <c r="O7" s="29">
        <f t="shared" ref="O7:O12" si="9">S7</f>
        <v>1960.5039999999999</v>
      </c>
      <c r="P7" s="29">
        <f t="shared" ref="P7:P18" si="10">Q7+S7</f>
        <v>39209.203999999998</v>
      </c>
      <c r="Q7" s="29">
        <f>Q8+Q9</f>
        <v>37248.699999999997</v>
      </c>
      <c r="R7" s="29">
        <f t="shared" ref="R7:S7" si="11">R8+R9</f>
        <v>0</v>
      </c>
      <c r="S7" s="29">
        <f t="shared" si="11"/>
        <v>1960.5039999999999</v>
      </c>
      <c r="T7" s="29">
        <f t="shared" si="3"/>
        <v>41.481446028342802</v>
      </c>
      <c r="U7" s="29">
        <f t="shared" si="1"/>
        <v>41.524845544479398</v>
      </c>
      <c r="V7" s="29">
        <v>0</v>
      </c>
      <c r="W7" s="29">
        <f t="shared" si="1"/>
        <v>40.673774587044299</v>
      </c>
    </row>
    <row r="8" spans="1:23" ht="25.5" x14ac:dyDescent="0.25">
      <c r="A8" s="31" t="s">
        <v>17</v>
      </c>
      <c r="B8" s="34" t="s">
        <v>188</v>
      </c>
      <c r="C8" s="6" t="s">
        <v>169</v>
      </c>
      <c r="D8" s="37">
        <f>SUM(E8:G8)</f>
        <v>55313.065000000002</v>
      </c>
      <c r="E8" s="37">
        <v>52453.5</v>
      </c>
      <c r="F8" s="37">
        <v>0</v>
      </c>
      <c r="G8" s="37">
        <f>2760.7+98.865</f>
        <v>2859.5649999999996</v>
      </c>
      <c r="H8" s="37">
        <v>11086.165000000001</v>
      </c>
      <c r="I8" s="37">
        <v>10437.94</v>
      </c>
      <c r="J8" s="37">
        <v>0</v>
      </c>
      <c r="K8" s="37">
        <f>549.36+98.865</f>
        <v>648.22500000000002</v>
      </c>
      <c r="L8" s="37">
        <f t="shared" ref="L8:L9" si="12">M8+O8</f>
        <v>0</v>
      </c>
      <c r="M8" s="37">
        <v>0</v>
      </c>
      <c r="N8" s="37">
        <v>0</v>
      </c>
      <c r="O8" s="33">
        <v>0</v>
      </c>
      <c r="P8" s="33">
        <f t="shared" si="10"/>
        <v>0</v>
      </c>
      <c r="Q8" s="37">
        <v>0</v>
      </c>
      <c r="R8" s="37">
        <v>0</v>
      </c>
      <c r="S8" s="37">
        <v>0</v>
      </c>
      <c r="T8" s="33">
        <f t="shared" si="3"/>
        <v>0</v>
      </c>
      <c r="U8" s="33">
        <f t="shared" si="1"/>
        <v>0</v>
      </c>
      <c r="V8" s="33">
        <v>0</v>
      </c>
      <c r="W8" s="33">
        <f t="shared" si="1"/>
        <v>0</v>
      </c>
    </row>
    <row r="9" spans="1:23" s="42" customFormat="1" ht="38.25" x14ac:dyDescent="0.25">
      <c r="A9" s="31" t="s">
        <v>18</v>
      </c>
      <c r="B9" s="34" t="s">
        <v>189</v>
      </c>
      <c r="C9" s="6" t="s">
        <v>169</v>
      </c>
      <c r="D9" s="37">
        <f>SUM(E9:G9)</f>
        <v>39209.203999999998</v>
      </c>
      <c r="E9" s="37">
        <v>37248.699999999997</v>
      </c>
      <c r="F9" s="37">
        <v>0</v>
      </c>
      <c r="G9" s="37">
        <v>1960.5039999999999</v>
      </c>
      <c r="H9" s="37">
        <v>48966.2</v>
      </c>
      <c r="I9" s="37">
        <v>37248.699999999997</v>
      </c>
      <c r="J9" s="37">
        <v>0</v>
      </c>
      <c r="K9" s="37">
        <v>1960.5039999999999</v>
      </c>
      <c r="L9" s="40">
        <f t="shared" si="12"/>
        <v>0</v>
      </c>
      <c r="M9" s="40">
        <v>0</v>
      </c>
      <c r="N9" s="40">
        <v>0</v>
      </c>
      <c r="O9" s="41">
        <v>0</v>
      </c>
      <c r="P9" s="37">
        <f t="shared" si="10"/>
        <v>39209.203999999998</v>
      </c>
      <c r="Q9" s="37">
        <v>37248.699999999997</v>
      </c>
      <c r="R9" s="37">
        <v>0</v>
      </c>
      <c r="S9" s="37">
        <v>1960.5039999999999</v>
      </c>
      <c r="T9" s="37">
        <f t="shared" si="3"/>
        <v>100</v>
      </c>
      <c r="U9" s="37">
        <f t="shared" si="1"/>
        <v>100</v>
      </c>
      <c r="V9" s="37">
        <v>0</v>
      </c>
      <c r="W9" s="37">
        <f t="shared" si="1"/>
        <v>100</v>
      </c>
    </row>
    <row r="10" spans="1:23" s="42" customFormat="1" ht="33" customHeight="1" x14ac:dyDescent="0.25">
      <c r="A10" s="44" t="s">
        <v>68</v>
      </c>
      <c r="B10" s="23" t="s">
        <v>25</v>
      </c>
      <c r="C10" s="23"/>
      <c r="D10" s="36">
        <f>D11</f>
        <v>10266.821</v>
      </c>
      <c r="E10" s="36">
        <f t="shared" ref="E10:W10" si="13">E11</f>
        <v>0</v>
      </c>
      <c r="F10" s="36">
        <f t="shared" si="13"/>
        <v>0</v>
      </c>
      <c r="G10" s="36">
        <f t="shared" si="13"/>
        <v>10266.821</v>
      </c>
      <c r="H10" s="36">
        <f t="shared" si="13"/>
        <v>10266.821</v>
      </c>
      <c r="I10" s="36">
        <f t="shared" si="13"/>
        <v>0</v>
      </c>
      <c r="J10" s="36">
        <f t="shared" si="13"/>
        <v>0</v>
      </c>
      <c r="K10" s="36">
        <f t="shared" si="13"/>
        <v>10266.821</v>
      </c>
      <c r="L10" s="36">
        <f t="shared" si="13"/>
        <v>4923.6239999999998</v>
      </c>
      <c r="M10" s="36">
        <f t="shared" si="13"/>
        <v>0</v>
      </c>
      <c r="N10" s="36">
        <f t="shared" si="13"/>
        <v>0</v>
      </c>
      <c r="O10" s="36">
        <f t="shared" si="13"/>
        <v>4923.6239999999998</v>
      </c>
      <c r="P10" s="36">
        <f t="shared" si="13"/>
        <v>4923.6239999999998</v>
      </c>
      <c r="Q10" s="36">
        <f t="shared" si="13"/>
        <v>0</v>
      </c>
      <c r="R10" s="36">
        <f t="shared" si="13"/>
        <v>0</v>
      </c>
      <c r="S10" s="36">
        <f t="shared" si="13"/>
        <v>4923.6239999999998</v>
      </c>
      <c r="T10" s="36">
        <f t="shared" si="13"/>
        <v>47.956655716506596</v>
      </c>
      <c r="U10" s="36"/>
      <c r="V10" s="36"/>
      <c r="W10" s="36">
        <f t="shared" si="13"/>
        <v>47.956655716506596</v>
      </c>
    </row>
    <row r="11" spans="1:23" s="42" customFormat="1" ht="25.5" x14ac:dyDescent="0.25">
      <c r="A11" s="25" t="s">
        <v>190</v>
      </c>
      <c r="B11" s="34" t="s">
        <v>191</v>
      </c>
      <c r="C11" s="34"/>
      <c r="D11" s="37">
        <f t="shared" ref="D11" si="14">E11+G11</f>
        <v>10266.821</v>
      </c>
      <c r="E11" s="37">
        <v>0</v>
      </c>
      <c r="F11" s="37">
        <v>0</v>
      </c>
      <c r="G11" s="37">
        <v>10266.821</v>
      </c>
      <c r="H11" s="37">
        <f>J11+K11</f>
        <v>10266.821</v>
      </c>
      <c r="I11" s="37">
        <v>0</v>
      </c>
      <c r="J11" s="37">
        <v>0</v>
      </c>
      <c r="K11" s="37">
        <v>10266.821</v>
      </c>
      <c r="L11" s="37">
        <f t="shared" ref="L11" si="15">M11+O11</f>
        <v>4923.6239999999998</v>
      </c>
      <c r="M11" s="37">
        <v>0</v>
      </c>
      <c r="N11" s="37">
        <v>0</v>
      </c>
      <c r="O11" s="37">
        <f t="shared" si="9"/>
        <v>4923.6239999999998</v>
      </c>
      <c r="P11" s="37">
        <f t="shared" si="10"/>
        <v>4923.6239999999998</v>
      </c>
      <c r="Q11" s="37">
        <v>0</v>
      </c>
      <c r="R11" s="37">
        <v>0</v>
      </c>
      <c r="S11" s="37">
        <v>4923.6239999999998</v>
      </c>
      <c r="T11" s="37">
        <f t="shared" si="3"/>
        <v>47.956655716506596</v>
      </c>
      <c r="U11" s="37"/>
      <c r="V11" s="37"/>
      <c r="W11" s="37">
        <f t="shared" si="1"/>
        <v>47.956655716506596</v>
      </c>
    </row>
    <row r="12" spans="1:23" s="43" customFormat="1" ht="27.75" customHeight="1" x14ac:dyDescent="0.25">
      <c r="A12" s="30" t="s">
        <v>68</v>
      </c>
      <c r="B12" s="188" t="s">
        <v>26</v>
      </c>
      <c r="C12" s="188"/>
      <c r="D12" s="29">
        <f>E12+F12+G12</f>
        <v>3100.0950000000003</v>
      </c>
      <c r="E12" s="29">
        <f>E13</f>
        <v>2574</v>
      </c>
      <c r="F12" s="29">
        <f>F13</f>
        <v>0</v>
      </c>
      <c r="G12" s="29">
        <f>G13</f>
        <v>526.09500000000003</v>
      </c>
      <c r="H12" s="36">
        <f t="shared" si="7"/>
        <v>48093.157000000007</v>
      </c>
      <c r="I12" s="29"/>
      <c r="J12" s="29"/>
      <c r="K12" s="29"/>
      <c r="L12" s="29">
        <f>M12+N12+O12</f>
        <v>491.01380999999998</v>
      </c>
      <c r="M12" s="29">
        <f>M13</f>
        <v>0</v>
      </c>
      <c r="N12" s="29">
        <f t="shared" ref="N12" si="16">N13</f>
        <v>0</v>
      </c>
      <c r="O12" s="33">
        <f t="shared" si="9"/>
        <v>491.01380999999998</v>
      </c>
      <c r="P12" s="29">
        <f t="shared" si="10"/>
        <v>2807.3417100000001</v>
      </c>
      <c r="Q12" s="29">
        <f>Q13</f>
        <v>2316.3279000000002</v>
      </c>
      <c r="R12" s="29">
        <f t="shared" ref="R12:S12" si="17">R13</f>
        <v>0</v>
      </c>
      <c r="S12" s="29">
        <f t="shared" si="17"/>
        <v>491.01380999999998</v>
      </c>
      <c r="T12" s="29">
        <f t="shared" si="3"/>
        <v>90.556634877318274</v>
      </c>
      <c r="U12" s="29">
        <f t="shared" si="1"/>
        <v>89.98942890442892</v>
      </c>
      <c r="V12" s="29"/>
      <c r="W12" s="29">
        <f t="shared" si="1"/>
        <v>93.331776580275417</v>
      </c>
    </row>
    <row r="13" spans="1:23" s="43" customFormat="1" x14ac:dyDescent="0.25">
      <c r="A13" s="31" t="s">
        <v>69</v>
      </c>
      <c r="B13" s="38" t="s">
        <v>34</v>
      </c>
      <c r="C13" s="6" t="s">
        <v>169</v>
      </c>
      <c r="D13" s="33">
        <f>SUM(E13:G13)</f>
        <v>3100.0950000000003</v>
      </c>
      <c r="E13" s="35">
        <v>2574</v>
      </c>
      <c r="F13" s="35">
        <v>0</v>
      </c>
      <c r="G13" s="33">
        <v>526.09500000000003</v>
      </c>
      <c r="H13" s="33">
        <f>I13+J13+K13</f>
        <v>3100.0950000000003</v>
      </c>
      <c r="I13" s="33">
        <v>2574</v>
      </c>
      <c r="J13" s="33">
        <v>0</v>
      </c>
      <c r="K13" s="33">
        <v>526.09500000000003</v>
      </c>
      <c r="L13" s="33">
        <f t="shared" ref="L13" si="18">M13+N13+O13</f>
        <v>491.01380999999998</v>
      </c>
      <c r="M13" s="35">
        <v>0</v>
      </c>
      <c r="N13" s="35">
        <v>0</v>
      </c>
      <c r="O13" s="35">
        <f>S13</f>
        <v>491.01380999999998</v>
      </c>
      <c r="P13" s="33">
        <f t="shared" ref="P13" si="19">Q13+S13</f>
        <v>2807.3417100000001</v>
      </c>
      <c r="Q13" s="33">
        <v>2316.3279000000002</v>
      </c>
      <c r="R13" s="33">
        <v>0</v>
      </c>
      <c r="S13" s="33">
        <v>491.01380999999998</v>
      </c>
      <c r="T13" s="29">
        <f t="shared" si="3"/>
        <v>90.556634877318274</v>
      </c>
      <c r="U13" s="29">
        <f t="shared" si="1"/>
        <v>89.98942890442892</v>
      </c>
      <c r="V13" s="29"/>
      <c r="W13" s="29">
        <f t="shared" si="1"/>
        <v>93.331776580275417</v>
      </c>
    </row>
    <row r="14" spans="1:23" s="42" customFormat="1" ht="28.5" customHeight="1" x14ac:dyDescent="0.25">
      <c r="A14" s="44" t="s">
        <v>36</v>
      </c>
      <c r="B14" s="200" t="s">
        <v>27</v>
      </c>
      <c r="C14" s="201"/>
      <c r="D14" s="36">
        <f>D15+D16+D17+D18</f>
        <v>50609.31</v>
      </c>
      <c r="E14" s="36">
        <f t="shared" ref="E14:S14" si="20">E15+E16+E17+E18</f>
        <v>39917.199999999997</v>
      </c>
      <c r="F14" s="36">
        <f t="shared" si="20"/>
        <v>0</v>
      </c>
      <c r="G14" s="36">
        <f t="shared" si="20"/>
        <v>10692.11</v>
      </c>
      <c r="H14" s="36">
        <f t="shared" si="20"/>
        <v>26536.546000000002</v>
      </c>
      <c r="I14" s="36">
        <f t="shared" si="20"/>
        <v>28216.291000000005</v>
      </c>
      <c r="J14" s="36">
        <f t="shared" si="20"/>
        <v>0</v>
      </c>
      <c r="K14" s="36">
        <f t="shared" si="20"/>
        <v>8810.6349999999984</v>
      </c>
      <c r="L14" s="36">
        <f t="shared" si="20"/>
        <v>0</v>
      </c>
      <c r="M14" s="36">
        <f t="shared" si="20"/>
        <v>0</v>
      </c>
      <c r="N14" s="36">
        <f t="shared" si="20"/>
        <v>0</v>
      </c>
      <c r="O14" s="36">
        <f t="shared" si="20"/>
        <v>0</v>
      </c>
      <c r="P14" s="29">
        <f t="shared" si="10"/>
        <v>35283.536049999995</v>
      </c>
      <c r="Q14" s="36">
        <f t="shared" si="20"/>
        <v>26473.51038</v>
      </c>
      <c r="R14" s="36">
        <f t="shared" si="20"/>
        <v>0</v>
      </c>
      <c r="S14" s="36">
        <f t="shared" si="20"/>
        <v>8810.0256699999991</v>
      </c>
      <c r="T14" s="29">
        <f>P14/D14*100</f>
        <v>69.717480933843987</v>
      </c>
      <c r="U14" s="29">
        <f t="shared" si="1"/>
        <v>66.321060545328834</v>
      </c>
      <c r="V14" s="29">
        <v>0</v>
      </c>
      <c r="W14" s="29">
        <f t="shared" si="1"/>
        <v>82.397446995962426</v>
      </c>
    </row>
    <row r="15" spans="1:23" s="42" customFormat="1" ht="38.25" x14ac:dyDescent="0.25">
      <c r="A15" s="198" t="s">
        <v>53</v>
      </c>
      <c r="B15" s="34" t="s">
        <v>192</v>
      </c>
      <c r="C15" s="6" t="s">
        <v>169</v>
      </c>
      <c r="D15" s="37">
        <f t="shared" ref="D15" si="21">SUM(E15:G15)</f>
        <v>9863.4000000000015</v>
      </c>
      <c r="E15" s="37">
        <v>7382.6</v>
      </c>
      <c r="F15" s="37">
        <v>0</v>
      </c>
      <c r="G15" s="37">
        <v>2480.8000000000002</v>
      </c>
      <c r="H15" s="37">
        <v>9228.2579999999998</v>
      </c>
      <c r="I15" s="37">
        <v>1115.94</v>
      </c>
      <c r="J15" s="37">
        <v>0</v>
      </c>
      <c r="K15" s="37">
        <v>905.38199999999995</v>
      </c>
      <c r="L15" s="37">
        <f t="shared" ref="L15" si="22">M15+O15</f>
        <v>0</v>
      </c>
      <c r="M15" s="37">
        <v>0</v>
      </c>
      <c r="N15" s="37">
        <v>0</v>
      </c>
      <c r="O15" s="37">
        <v>0</v>
      </c>
      <c r="P15" s="37">
        <f t="shared" ref="P15" si="23">Q15+S15</f>
        <v>905.38153999999997</v>
      </c>
      <c r="Q15" s="37">
        <v>0</v>
      </c>
      <c r="R15" s="37">
        <v>0</v>
      </c>
      <c r="S15" s="37">
        <v>905.38153999999997</v>
      </c>
      <c r="T15" s="37">
        <f t="shared" si="3"/>
        <v>9.1792033173145153</v>
      </c>
      <c r="U15" s="37">
        <f t="shared" si="1"/>
        <v>0</v>
      </c>
      <c r="V15" s="37">
        <v>0</v>
      </c>
      <c r="W15" s="37">
        <f t="shared" si="1"/>
        <v>36.495547404063203</v>
      </c>
    </row>
    <row r="16" spans="1:23" s="42" customFormat="1" ht="38.25" x14ac:dyDescent="0.25">
      <c r="A16" s="202"/>
      <c r="B16" s="34" t="s">
        <v>165</v>
      </c>
      <c r="C16" s="6" t="s">
        <v>169</v>
      </c>
      <c r="D16" s="37">
        <f t="shared" ref="D16:D18" si="24">SUM(E16:G16)</f>
        <v>9228.2890000000007</v>
      </c>
      <c r="E16" s="37">
        <v>7382.6</v>
      </c>
      <c r="F16" s="37">
        <v>0</v>
      </c>
      <c r="G16" s="37">
        <v>1845.6890000000001</v>
      </c>
      <c r="H16" s="37">
        <v>9228.2579999999998</v>
      </c>
      <c r="I16" s="37">
        <v>7382.6</v>
      </c>
      <c r="J16" s="37">
        <v>0</v>
      </c>
      <c r="K16" s="37">
        <v>1845.6890000000001</v>
      </c>
      <c r="L16" s="37">
        <f t="shared" ref="L16:L18" si="25">M16+O16</f>
        <v>0</v>
      </c>
      <c r="M16" s="37">
        <v>0</v>
      </c>
      <c r="N16" s="37">
        <v>0</v>
      </c>
      <c r="O16" s="37">
        <v>0</v>
      </c>
      <c r="P16" s="37">
        <f t="shared" si="10"/>
        <v>9228.2885400000014</v>
      </c>
      <c r="Q16" s="37">
        <v>7382.6</v>
      </c>
      <c r="R16" s="37">
        <v>0</v>
      </c>
      <c r="S16" s="37">
        <v>1845.6885400000001</v>
      </c>
      <c r="T16" s="37">
        <f t="shared" si="3"/>
        <v>99.999995015327343</v>
      </c>
      <c r="U16" s="37">
        <f t="shared" si="1"/>
        <v>100</v>
      </c>
      <c r="V16" s="37">
        <v>0</v>
      </c>
      <c r="W16" s="37">
        <f t="shared" si="1"/>
        <v>99.99997507705794</v>
      </c>
    </row>
    <row r="17" spans="1:23" s="42" customFormat="1" ht="38.25" x14ac:dyDescent="0.25">
      <c r="A17" s="202"/>
      <c r="B17" s="34" t="s">
        <v>166</v>
      </c>
      <c r="C17" s="6" t="s">
        <v>169</v>
      </c>
      <c r="D17" s="37">
        <f t="shared" si="24"/>
        <v>3540.8130000000001</v>
      </c>
      <c r="E17" s="37">
        <v>2832.6</v>
      </c>
      <c r="F17" s="37">
        <v>0</v>
      </c>
      <c r="G17" s="37">
        <v>708.21299999999997</v>
      </c>
      <c r="H17" s="37">
        <v>3642.13</v>
      </c>
      <c r="I17" s="37">
        <v>2832.6</v>
      </c>
      <c r="J17" s="37">
        <v>0</v>
      </c>
      <c r="K17" s="37">
        <v>708.21299999999997</v>
      </c>
      <c r="L17" s="37">
        <f t="shared" si="25"/>
        <v>0</v>
      </c>
      <c r="M17" s="37">
        <v>0</v>
      </c>
      <c r="N17" s="37">
        <v>0</v>
      </c>
      <c r="O17" s="37">
        <v>0</v>
      </c>
      <c r="P17" s="37">
        <f t="shared" si="10"/>
        <v>2913.3654099999999</v>
      </c>
      <c r="Q17" s="37">
        <v>2205.75992</v>
      </c>
      <c r="R17" s="37">
        <v>0</v>
      </c>
      <c r="S17" s="37">
        <v>707.60549000000003</v>
      </c>
      <c r="T17" s="37">
        <f t="shared" si="3"/>
        <v>82.279561501835872</v>
      </c>
      <c r="U17" s="37">
        <f t="shared" si="3"/>
        <v>77.870504836545933</v>
      </c>
      <c r="V17" s="37">
        <v>0</v>
      </c>
      <c r="W17" s="37">
        <f t="shared" ref="W17:W18" si="26">S17/G17*100</f>
        <v>99.914219309727443</v>
      </c>
    </row>
    <row r="18" spans="1:23" s="42" customFormat="1" ht="25.5" x14ac:dyDescent="0.25">
      <c r="A18" s="203"/>
      <c r="B18" s="34" t="s">
        <v>167</v>
      </c>
      <c r="C18" s="6" t="s">
        <v>169</v>
      </c>
      <c r="D18" s="37">
        <f t="shared" si="24"/>
        <v>27976.808000000001</v>
      </c>
      <c r="E18" s="37">
        <v>22319.4</v>
      </c>
      <c r="F18" s="37">
        <v>0</v>
      </c>
      <c r="G18" s="37">
        <f>5579.9+77.508</f>
        <v>5657.4079999999994</v>
      </c>
      <c r="H18" s="37">
        <v>4437.8999999999996</v>
      </c>
      <c r="I18" s="37">
        <v>16885.151000000002</v>
      </c>
      <c r="J18" s="37">
        <v>0</v>
      </c>
      <c r="K18" s="37">
        <v>5351.3509999999997</v>
      </c>
      <c r="L18" s="37">
        <f t="shared" si="25"/>
        <v>0</v>
      </c>
      <c r="M18" s="37">
        <v>0</v>
      </c>
      <c r="N18" s="37">
        <v>0</v>
      </c>
      <c r="O18" s="37">
        <v>0</v>
      </c>
      <c r="P18" s="37">
        <f t="shared" si="10"/>
        <v>22236.50056</v>
      </c>
      <c r="Q18" s="37">
        <v>16885.150460000001</v>
      </c>
      <c r="R18" s="37">
        <v>0</v>
      </c>
      <c r="S18" s="37">
        <v>5351.3500999999997</v>
      </c>
      <c r="T18" s="37">
        <f t="shared" si="3"/>
        <v>79.481907156813605</v>
      </c>
      <c r="U18" s="37">
        <f t="shared" si="3"/>
        <v>75.652349346308583</v>
      </c>
      <c r="V18" s="37">
        <v>0</v>
      </c>
      <c r="W18" s="37">
        <f t="shared" si="26"/>
        <v>94.590139159134367</v>
      </c>
    </row>
  </sheetData>
  <mergeCells count="13">
    <mergeCell ref="B12:C12"/>
    <mergeCell ref="B14:C14"/>
    <mergeCell ref="A15:A18"/>
    <mergeCell ref="T1:W1"/>
    <mergeCell ref="A4:C4"/>
    <mergeCell ref="B5:C5"/>
    <mergeCell ref="B7:C7"/>
    <mergeCell ref="A1:A2"/>
    <mergeCell ref="C1:C2"/>
    <mergeCell ref="D1:G1"/>
    <mergeCell ref="H1:K1"/>
    <mergeCell ref="L1:O1"/>
    <mergeCell ref="P1:S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муниципальные</vt:lpstr>
      <vt:lpstr>ведомственная</vt:lpstr>
      <vt:lpstr>АИП</vt:lpstr>
      <vt:lpstr>муниципальные!Заголовки_для_печати</vt:lpstr>
      <vt:lpstr>муниципальные!Область_печати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prognoz</dc:creator>
  <cp:lastModifiedBy>Отдел соц экон прогнозов</cp:lastModifiedBy>
  <cp:lastPrinted>2021-10-06T09:25:41Z</cp:lastPrinted>
  <dcterms:created xsi:type="dcterms:W3CDTF">2012-05-22T08:33:39Z</dcterms:created>
  <dcterms:modified xsi:type="dcterms:W3CDTF">2021-11-09T05:13:56Z</dcterms:modified>
</cp:coreProperties>
</file>