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2024\ЕЖЕМЕСЯЧНО в ДДА на сайт до 10 числа\_________2024\7. на 31.07.2024\"/>
    </mc:Choice>
  </mc:AlternateContent>
  <bookViews>
    <workbookView xWindow="-120" yWindow="-120" windowWidth="29040" windowHeight="15840" activeTab="1"/>
  </bookViews>
  <sheets>
    <sheet name="Июль 2024" sheetId="1" r:id="rId1"/>
    <sheet name="Пояснение" sheetId="2" r:id="rId2"/>
  </sheets>
  <definedNames>
    <definedName name="_xlnm.Print_Area" localSheetId="0">'Июль 2024'!$A$1:$AC$57</definedName>
    <definedName name="_xlnm.Print_Area" localSheetId="1">Пояснение!$A$1:$E$20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1" l="1"/>
  <c r="F47" i="1"/>
  <c r="Q13" i="1" l="1"/>
  <c r="R13" i="1"/>
  <c r="S13" i="1"/>
  <c r="P13" i="1"/>
  <c r="G13" i="1"/>
  <c r="F13" i="1"/>
  <c r="E16" i="1"/>
  <c r="L13" i="1" l="1"/>
  <c r="K13" i="1"/>
  <c r="E43" i="1" l="1"/>
  <c r="E44" i="1"/>
  <c r="F42" i="1"/>
  <c r="G42" i="1"/>
  <c r="G8" i="1" s="1"/>
  <c r="H42" i="1"/>
  <c r="I42" i="1"/>
  <c r="J44" i="1"/>
  <c r="J43" i="1"/>
  <c r="O44" i="1"/>
  <c r="Y44" i="1" s="1"/>
  <c r="O43" i="1"/>
  <c r="AB43" i="1"/>
  <c r="AB44" i="1"/>
  <c r="AA43" i="1"/>
  <c r="AA44" i="1"/>
  <c r="Z43" i="1"/>
  <c r="Z44" i="1"/>
  <c r="Y43" i="1"/>
  <c r="X41" i="1"/>
  <c r="X43" i="1"/>
  <c r="X44" i="1"/>
  <c r="W43" i="1"/>
  <c r="W44" i="1"/>
  <c r="V43" i="1"/>
  <c r="V44" i="1"/>
  <c r="U44" i="1"/>
  <c r="U43" i="1"/>
  <c r="T44" i="1" l="1"/>
  <c r="T43" i="1"/>
  <c r="F8" i="1"/>
  <c r="E42" i="1"/>
  <c r="AB16" i="1"/>
  <c r="AA16" i="1"/>
  <c r="Z16" i="1"/>
  <c r="W16" i="1"/>
  <c r="V16" i="1"/>
  <c r="U16" i="1"/>
  <c r="T16" i="1"/>
  <c r="O16" i="1"/>
  <c r="J16" i="1"/>
  <c r="Y16" i="1" l="1"/>
  <c r="J42" i="1"/>
  <c r="K42" i="1"/>
  <c r="K8" i="1" s="1"/>
  <c r="L42" i="1"/>
  <c r="L8" i="1" s="1"/>
  <c r="M42" i="1"/>
  <c r="N42" i="1"/>
  <c r="O42" i="1"/>
  <c r="P42" i="1"/>
  <c r="Q42" i="1"/>
  <c r="Q8" i="1" s="1"/>
  <c r="R42" i="1"/>
  <c r="R8" i="1" s="1"/>
  <c r="S42" i="1"/>
  <c r="X42" i="1" s="1"/>
  <c r="P8" i="1" l="1"/>
  <c r="Z42" i="1"/>
  <c r="U42" i="1"/>
  <c r="Y42" i="1"/>
  <c r="T42" i="1"/>
  <c r="D13" i="2" s="1"/>
  <c r="V42" i="1"/>
  <c r="AA42" i="1"/>
  <c r="AB42" i="1"/>
  <c r="W42" i="1"/>
  <c r="C13" i="2" l="1"/>
  <c r="F17" i="1"/>
  <c r="AB57" i="1"/>
  <c r="AA57" i="1"/>
  <c r="Z57" i="1"/>
  <c r="J32" i="1"/>
  <c r="L23" i="1"/>
  <c r="L17" i="1" s="1"/>
  <c r="S46" i="1"/>
  <c r="R46" i="1"/>
  <c r="Q46" i="1"/>
  <c r="P46" i="1"/>
  <c r="M46" i="1"/>
  <c r="L46" i="1"/>
  <c r="K46" i="1"/>
  <c r="G46" i="1"/>
  <c r="H46" i="1"/>
  <c r="F46" i="1"/>
  <c r="AB48" i="1"/>
  <c r="AA48" i="1"/>
  <c r="Z48" i="1"/>
  <c r="W48" i="1"/>
  <c r="V48" i="1"/>
  <c r="U48" i="1"/>
  <c r="O48" i="1"/>
  <c r="J48" i="1"/>
  <c r="E48" i="1"/>
  <c r="Y48" i="1" l="1"/>
  <c r="E46" i="1"/>
  <c r="T48" i="1"/>
  <c r="H50" i="1"/>
  <c r="G50" i="1"/>
  <c r="F50" i="1"/>
  <c r="K50" i="1"/>
  <c r="W18" i="1" l="1"/>
  <c r="V18" i="1"/>
  <c r="U18" i="1"/>
  <c r="V12" i="1"/>
  <c r="U12" i="1"/>
  <c r="U57" i="1" l="1"/>
  <c r="V57" i="1"/>
  <c r="W57" i="1"/>
  <c r="O57" i="1"/>
  <c r="O47" i="1"/>
  <c r="O41" i="1"/>
  <c r="O39" i="1"/>
  <c r="O38" i="1"/>
  <c r="O36" i="1"/>
  <c r="O34" i="1"/>
  <c r="O26" i="1"/>
  <c r="O27" i="1"/>
  <c r="O28" i="1"/>
  <c r="O29" i="1"/>
  <c r="O30" i="1"/>
  <c r="O31" i="1"/>
  <c r="O32" i="1"/>
  <c r="O22" i="1"/>
  <c r="O23" i="1"/>
  <c r="O24" i="1"/>
  <c r="O25" i="1"/>
  <c r="O19" i="1"/>
  <c r="O20" i="1"/>
  <c r="O21" i="1"/>
  <c r="O15" i="1"/>
  <c r="O14" i="1"/>
  <c r="O12" i="1"/>
  <c r="E57" i="1"/>
  <c r="E52" i="1"/>
  <c r="E53" i="1"/>
  <c r="E54" i="1"/>
  <c r="E51" i="1"/>
  <c r="E47" i="1"/>
  <c r="E41" i="1"/>
  <c r="E39" i="1"/>
  <c r="E38" i="1"/>
  <c r="E36" i="1"/>
  <c r="E32" i="1"/>
  <c r="E25" i="1"/>
  <c r="E26" i="1"/>
  <c r="E27" i="1"/>
  <c r="E28" i="1"/>
  <c r="E29" i="1"/>
  <c r="E30" i="1"/>
  <c r="E31" i="1"/>
  <c r="E19" i="1"/>
  <c r="E20" i="1"/>
  <c r="E21" i="1"/>
  <c r="E22" i="1"/>
  <c r="E23" i="1"/>
  <c r="E24" i="1"/>
  <c r="E18" i="1"/>
  <c r="E15" i="1"/>
  <c r="E14" i="1"/>
  <c r="S56" i="1"/>
  <c r="I56" i="1"/>
  <c r="I55" i="1" s="1"/>
  <c r="F56" i="1"/>
  <c r="G56" i="1"/>
  <c r="G55" i="1" s="1"/>
  <c r="H56" i="1"/>
  <c r="H55" i="1" s="1"/>
  <c r="I17" i="1"/>
  <c r="S33" i="1"/>
  <c r="S35" i="1"/>
  <c r="S37" i="1"/>
  <c r="S40" i="1"/>
  <c r="S50" i="1"/>
  <c r="O52" i="1"/>
  <c r="O53" i="1"/>
  <c r="O54" i="1"/>
  <c r="O51" i="1"/>
  <c r="F49" i="1"/>
  <c r="G49" i="1"/>
  <c r="H49" i="1"/>
  <c r="I50" i="1"/>
  <c r="E50" i="1" s="1"/>
  <c r="I46" i="1"/>
  <c r="I45" i="1" s="1"/>
  <c r="F40" i="1"/>
  <c r="G40" i="1"/>
  <c r="H40" i="1"/>
  <c r="I40" i="1"/>
  <c r="F37" i="1"/>
  <c r="G37" i="1"/>
  <c r="H37" i="1"/>
  <c r="I37" i="1"/>
  <c r="F35" i="1"/>
  <c r="G35" i="1"/>
  <c r="H35" i="1"/>
  <c r="F33" i="1"/>
  <c r="G33" i="1"/>
  <c r="H33" i="1"/>
  <c r="I35" i="1"/>
  <c r="I33" i="1"/>
  <c r="E34" i="1"/>
  <c r="E40" i="1" l="1"/>
  <c r="E35" i="1"/>
  <c r="E33" i="1"/>
  <c r="E56" i="1"/>
  <c r="F55" i="1"/>
  <c r="E55" i="1" s="1"/>
  <c r="E37" i="1"/>
  <c r="T57" i="1"/>
  <c r="O18" i="1"/>
  <c r="T18" i="1" s="1"/>
  <c r="S17" i="1"/>
  <c r="G17" i="1"/>
  <c r="H17" i="1"/>
  <c r="E12" i="1"/>
  <c r="T12" i="1" s="1"/>
  <c r="E17" i="1" l="1"/>
  <c r="P17" i="1"/>
  <c r="Q17" i="1"/>
  <c r="R17" i="1"/>
  <c r="K17" i="1"/>
  <c r="M17" i="1"/>
  <c r="N17" i="1"/>
  <c r="P33" i="1"/>
  <c r="Q33" i="1"/>
  <c r="R33" i="1"/>
  <c r="K33" i="1"/>
  <c r="L33" i="1"/>
  <c r="M33" i="1"/>
  <c r="N33" i="1"/>
  <c r="P35" i="1"/>
  <c r="Q35" i="1"/>
  <c r="R35" i="1"/>
  <c r="K35" i="1"/>
  <c r="L35" i="1"/>
  <c r="M35" i="1"/>
  <c r="N35" i="1"/>
  <c r="P37" i="1"/>
  <c r="Q37" i="1"/>
  <c r="R37" i="1"/>
  <c r="K37" i="1"/>
  <c r="L37" i="1"/>
  <c r="M37" i="1"/>
  <c r="N37" i="1"/>
  <c r="P40" i="1"/>
  <c r="Q40" i="1"/>
  <c r="R40" i="1"/>
  <c r="K40" i="1"/>
  <c r="L40" i="1"/>
  <c r="M40" i="1"/>
  <c r="N40" i="1"/>
  <c r="N46" i="1"/>
  <c r="P50" i="1"/>
  <c r="Q50" i="1"/>
  <c r="R50" i="1"/>
  <c r="L50" i="1"/>
  <c r="M50" i="1"/>
  <c r="N50" i="1"/>
  <c r="P56" i="1"/>
  <c r="Q56" i="1"/>
  <c r="R56" i="1"/>
  <c r="K56" i="1"/>
  <c r="K55" i="1" s="1"/>
  <c r="L56" i="1"/>
  <c r="M56" i="1"/>
  <c r="N56" i="1"/>
  <c r="O40" i="1" l="1"/>
  <c r="C14" i="2" s="1"/>
  <c r="O56" i="1"/>
  <c r="C20" i="2" s="1"/>
  <c r="O46" i="1"/>
  <c r="C16" i="2" s="1"/>
  <c r="O33" i="1"/>
  <c r="C10" i="2" s="1"/>
  <c r="O35" i="1"/>
  <c r="O50" i="1"/>
  <c r="C18" i="2" s="1"/>
  <c r="O37" i="1"/>
  <c r="C12" i="2" s="1"/>
  <c r="O17" i="1"/>
  <c r="C9" i="2" s="1"/>
  <c r="J56" i="1"/>
  <c r="C11" i="2" l="1"/>
  <c r="T35" i="1"/>
  <c r="T17" i="1"/>
  <c r="D9" i="2" s="1"/>
  <c r="AB9" i="1"/>
  <c r="AB12" i="1"/>
  <c r="AB14" i="1"/>
  <c r="AB15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6" i="1"/>
  <c r="AB38" i="1"/>
  <c r="AB39" i="1"/>
  <c r="AB41" i="1"/>
  <c r="AB47" i="1"/>
  <c r="AB51" i="1"/>
  <c r="AB52" i="1"/>
  <c r="AB53" i="1"/>
  <c r="AB54" i="1"/>
  <c r="AA9" i="1"/>
  <c r="AA12" i="1"/>
  <c r="AA14" i="1"/>
  <c r="AA15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4" i="1"/>
  <c r="AA36" i="1"/>
  <c r="AA38" i="1"/>
  <c r="AA39" i="1"/>
  <c r="AA41" i="1"/>
  <c r="AA47" i="1"/>
  <c r="AA51" i="1"/>
  <c r="AA52" i="1"/>
  <c r="AA53" i="1"/>
  <c r="AA54" i="1"/>
  <c r="Z9" i="1"/>
  <c r="Z12" i="1"/>
  <c r="Z14" i="1"/>
  <c r="Z15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4" i="1"/>
  <c r="Z36" i="1"/>
  <c r="Z38" i="1"/>
  <c r="Z39" i="1"/>
  <c r="Z41" i="1"/>
  <c r="Z47" i="1"/>
  <c r="Z51" i="1"/>
  <c r="Z52" i="1"/>
  <c r="Z53" i="1"/>
  <c r="Z54" i="1"/>
  <c r="W47" i="1"/>
  <c r="W51" i="1"/>
  <c r="W52" i="1"/>
  <c r="W53" i="1"/>
  <c r="W54" i="1"/>
  <c r="V47" i="1"/>
  <c r="V51" i="1"/>
  <c r="V52" i="1"/>
  <c r="V53" i="1"/>
  <c r="V54" i="1"/>
  <c r="U47" i="1"/>
  <c r="U51" i="1"/>
  <c r="U52" i="1"/>
  <c r="U53" i="1"/>
  <c r="U54" i="1"/>
  <c r="U41" i="1"/>
  <c r="V41" i="1"/>
  <c r="W41" i="1"/>
  <c r="U39" i="1"/>
  <c r="V39" i="1"/>
  <c r="W39" i="1"/>
  <c r="U38" i="1"/>
  <c r="V38" i="1"/>
  <c r="W38" i="1"/>
  <c r="W31" i="1"/>
  <c r="W32" i="1"/>
  <c r="W34" i="1"/>
  <c r="W36" i="1"/>
  <c r="V31" i="1"/>
  <c r="V32" i="1"/>
  <c r="V34" i="1"/>
  <c r="V36" i="1"/>
  <c r="U31" i="1"/>
  <c r="U32" i="1"/>
  <c r="U34" i="1"/>
  <c r="U36" i="1"/>
  <c r="W21" i="1"/>
  <c r="V21" i="1"/>
  <c r="U21" i="1"/>
  <c r="U20" i="1"/>
  <c r="V20" i="1"/>
  <c r="W20" i="1"/>
  <c r="U19" i="1"/>
  <c r="V19" i="1"/>
  <c r="W19" i="1"/>
  <c r="U15" i="1"/>
  <c r="V15" i="1"/>
  <c r="W15" i="1"/>
  <c r="U14" i="1"/>
  <c r="V14" i="1"/>
  <c r="W14" i="1"/>
  <c r="W12" i="1"/>
  <c r="X12" i="1"/>
  <c r="T9" i="1"/>
  <c r="T14" i="1"/>
  <c r="T15" i="1"/>
  <c r="T19" i="1"/>
  <c r="T20" i="1"/>
  <c r="T21" i="1"/>
  <c r="T31" i="1"/>
  <c r="T32" i="1"/>
  <c r="T34" i="1"/>
  <c r="T36" i="1"/>
  <c r="T38" i="1"/>
  <c r="T39" i="1"/>
  <c r="T41" i="1"/>
  <c r="T47" i="1"/>
  <c r="T51" i="1"/>
  <c r="T52" i="1"/>
  <c r="T53" i="1"/>
  <c r="T54" i="1"/>
  <c r="U30" i="1"/>
  <c r="V30" i="1"/>
  <c r="W30" i="1"/>
  <c r="U29" i="1"/>
  <c r="V29" i="1"/>
  <c r="W29" i="1"/>
  <c r="U28" i="1"/>
  <c r="V28" i="1"/>
  <c r="W28" i="1"/>
  <c r="U27" i="1"/>
  <c r="V27" i="1"/>
  <c r="W27" i="1"/>
  <c r="U26" i="1"/>
  <c r="V26" i="1"/>
  <c r="W26" i="1"/>
  <c r="U25" i="1"/>
  <c r="V25" i="1"/>
  <c r="W25" i="1"/>
  <c r="U24" i="1"/>
  <c r="V24" i="1"/>
  <c r="W24" i="1"/>
  <c r="U23" i="1"/>
  <c r="V23" i="1"/>
  <c r="W23" i="1"/>
  <c r="T23" i="1"/>
  <c r="T24" i="1"/>
  <c r="T25" i="1"/>
  <c r="T26" i="1"/>
  <c r="T27" i="1"/>
  <c r="T28" i="1"/>
  <c r="T29" i="1"/>
  <c r="T30" i="1"/>
  <c r="U22" i="1"/>
  <c r="V22" i="1"/>
  <c r="W22" i="1"/>
  <c r="T22" i="1"/>
  <c r="J9" i="1" l="1"/>
  <c r="Y9" i="1" s="1"/>
  <c r="J12" i="1"/>
  <c r="Y12" i="1" s="1"/>
  <c r="J14" i="1"/>
  <c r="J15" i="1"/>
  <c r="Y15" i="1" s="1"/>
  <c r="J18" i="1"/>
  <c r="Y18" i="1" s="1"/>
  <c r="J19" i="1"/>
  <c r="Y19" i="1" s="1"/>
  <c r="J20" i="1"/>
  <c r="Y20" i="1" s="1"/>
  <c r="J21" i="1"/>
  <c r="Y21" i="1" s="1"/>
  <c r="J22" i="1"/>
  <c r="Y22" i="1" s="1"/>
  <c r="J23" i="1"/>
  <c r="Y23" i="1" s="1"/>
  <c r="J24" i="1"/>
  <c r="Y24" i="1" s="1"/>
  <c r="J25" i="1"/>
  <c r="Y25" i="1" s="1"/>
  <c r="J26" i="1"/>
  <c r="Y26" i="1" s="1"/>
  <c r="J27" i="1"/>
  <c r="Y27" i="1" s="1"/>
  <c r="J28" i="1"/>
  <c r="Y28" i="1" s="1"/>
  <c r="J29" i="1"/>
  <c r="Y29" i="1" s="1"/>
  <c r="J30" i="1"/>
  <c r="Y30" i="1" s="1"/>
  <c r="J31" i="1"/>
  <c r="Y31" i="1" s="1"/>
  <c r="Y32" i="1"/>
  <c r="J34" i="1"/>
  <c r="Y34" i="1" s="1"/>
  <c r="J36" i="1"/>
  <c r="Y36" i="1" s="1"/>
  <c r="J38" i="1"/>
  <c r="Y38" i="1" s="1"/>
  <c r="J39" i="1"/>
  <c r="Y39" i="1" s="1"/>
  <c r="J41" i="1"/>
  <c r="Y41" i="1" s="1"/>
  <c r="J47" i="1"/>
  <c r="Y47" i="1" s="1"/>
  <c r="J51" i="1"/>
  <c r="Y51" i="1" s="1"/>
  <c r="J52" i="1"/>
  <c r="Y52" i="1" s="1"/>
  <c r="J53" i="1"/>
  <c r="Y53" i="1" s="1"/>
  <c r="J54" i="1"/>
  <c r="Y54" i="1" s="1"/>
  <c r="J57" i="1"/>
  <c r="Y57" i="1" s="1"/>
  <c r="Y14" i="1" l="1"/>
  <c r="J13" i="1"/>
  <c r="J8" i="1" s="1"/>
  <c r="F11" i="1"/>
  <c r="F10" i="1" s="1"/>
  <c r="G11" i="1"/>
  <c r="G10" i="1" s="1"/>
  <c r="H11" i="1"/>
  <c r="I11" i="1"/>
  <c r="K11" i="1"/>
  <c r="K10" i="1" s="1"/>
  <c r="L11" i="1"/>
  <c r="L10" i="1" s="1"/>
  <c r="M11" i="1"/>
  <c r="N11" i="1"/>
  <c r="P11" i="1"/>
  <c r="P10" i="1" s="1"/>
  <c r="Q11" i="1"/>
  <c r="Q10" i="1" s="1"/>
  <c r="R11" i="1"/>
  <c r="R10" i="1" s="1"/>
  <c r="S11" i="1"/>
  <c r="H13" i="1"/>
  <c r="I13" i="1"/>
  <c r="I8" i="1" s="1"/>
  <c r="M13" i="1"/>
  <c r="M8" i="1" s="1"/>
  <c r="N13" i="1"/>
  <c r="N8" i="1" s="1"/>
  <c r="AB13" i="1"/>
  <c r="S8" i="1"/>
  <c r="F45" i="1"/>
  <c r="G45" i="1"/>
  <c r="H45" i="1"/>
  <c r="L45" i="1"/>
  <c r="M45" i="1"/>
  <c r="N45" i="1"/>
  <c r="S45" i="1"/>
  <c r="E45" i="1"/>
  <c r="L55" i="1"/>
  <c r="M55" i="1"/>
  <c r="N55" i="1"/>
  <c r="S55" i="1"/>
  <c r="H8" i="1" l="1"/>
  <c r="E13" i="1"/>
  <c r="E8" i="1" s="1"/>
  <c r="N10" i="1"/>
  <c r="I10" i="1"/>
  <c r="M10" i="1"/>
  <c r="H10" i="1"/>
  <c r="S10" i="1"/>
  <c r="I7" i="1"/>
  <c r="I6" i="1" s="1"/>
  <c r="O13" i="1"/>
  <c r="E11" i="1"/>
  <c r="E10" i="1" s="1"/>
  <c r="O11" i="1"/>
  <c r="U11" i="1"/>
  <c r="W11" i="1"/>
  <c r="V11" i="1"/>
  <c r="AA11" i="1"/>
  <c r="R55" i="1"/>
  <c r="AB56" i="1"/>
  <c r="W56" i="1"/>
  <c r="Q55" i="1"/>
  <c r="V56" i="1"/>
  <c r="AA56" i="1"/>
  <c r="Z13" i="1"/>
  <c r="AB11" i="1"/>
  <c r="P55" i="1"/>
  <c r="U55" i="1" s="1"/>
  <c r="U56" i="1"/>
  <c r="Z11" i="1"/>
  <c r="AA13" i="1"/>
  <c r="U37" i="1"/>
  <c r="W17" i="1"/>
  <c r="T37" i="1"/>
  <c r="D12" i="2" s="1"/>
  <c r="T33" i="1"/>
  <c r="D10" i="2" s="1"/>
  <c r="V17" i="1"/>
  <c r="U33" i="1"/>
  <c r="U8" i="1"/>
  <c r="U13" i="1"/>
  <c r="U35" i="1"/>
  <c r="U17" i="1"/>
  <c r="W13" i="1"/>
  <c r="U40" i="1"/>
  <c r="X40" i="1"/>
  <c r="T40" i="1"/>
  <c r="D14" i="2" s="1"/>
  <c r="V37" i="1"/>
  <c r="D11" i="2"/>
  <c r="V13" i="1"/>
  <c r="X11" i="1"/>
  <c r="J11" i="1"/>
  <c r="M49" i="1"/>
  <c r="I49" i="1"/>
  <c r="E49" i="1" s="1"/>
  <c r="S49" i="1"/>
  <c r="N49" i="1"/>
  <c r="F7" i="1"/>
  <c r="F6" i="1" s="1"/>
  <c r="G7" i="1"/>
  <c r="C8" i="2" l="1"/>
  <c r="O8" i="1"/>
  <c r="O10" i="1"/>
  <c r="C6" i="2" s="1"/>
  <c r="C7" i="2"/>
  <c r="T11" i="1"/>
  <c r="D7" i="2" s="1"/>
  <c r="Y11" i="1"/>
  <c r="Y13" i="1"/>
  <c r="G6" i="1"/>
  <c r="V8" i="1"/>
  <c r="T13" i="1"/>
  <c r="D8" i="2" s="1"/>
  <c r="T8" i="1"/>
  <c r="O55" i="1"/>
  <c r="C19" i="2" s="1"/>
  <c r="AA17" i="1"/>
  <c r="Z50" i="1"/>
  <c r="J17" i="1"/>
  <c r="Y17" i="1" s="1"/>
  <c r="V35" i="1"/>
  <c r="AA35" i="1"/>
  <c r="U10" i="1"/>
  <c r="R49" i="1"/>
  <c r="W50" i="1"/>
  <c r="AB50" i="1"/>
  <c r="P49" i="1"/>
  <c r="U49" i="1" s="1"/>
  <c r="U50" i="1"/>
  <c r="AA37" i="1"/>
  <c r="AA8" i="1"/>
  <c r="V40" i="1"/>
  <c r="AA40" i="1"/>
  <c r="P45" i="1"/>
  <c r="U45" i="1" s="1"/>
  <c r="U46" i="1"/>
  <c r="Q45" i="1"/>
  <c r="V45" i="1" s="1"/>
  <c r="V46" i="1"/>
  <c r="AA46" i="1"/>
  <c r="W40" i="1"/>
  <c r="AB40" i="1"/>
  <c r="AB10" i="1"/>
  <c r="Q49" i="1"/>
  <c r="V49" i="1" s="1"/>
  <c r="V50" i="1"/>
  <c r="W37" i="1"/>
  <c r="AB37" i="1"/>
  <c r="V10" i="1"/>
  <c r="V33" i="1"/>
  <c r="AA33" i="1"/>
  <c r="W8" i="1"/>
  <c r="AB8" i="1"/>
  <c r="W33" i="1"/>
  <c r="AB33" i="1"/>
  <c r="W35" i="1"/>
  <c r="AB35" i="1"/>
  <c r="Z17" i="1"/>
  <c r="AB17" i="1"/>
  <c r="R45" i="1"/>
  <c r="W46" i="1"/>
  <c r="AB46" i="1"/>
  <c r="AA55" i="1"/>
  <c r="V55" i="1"/>
  <c r="W55" i="1"/>
  <c r="AB55" i="1"/>
  <c r="Y8" i="1"/>
  <c r="Z8" i="1"/>
  <c r="J33" i="1"/>
  <c r="Y33" i="1" s="1"/>
  <c r="Z33" i="1"/>
  <c r="J35" i="1"/>
  <c r="Y35" i="1" s="1"/>
  <c r="Z35" i="1"/>
  <c r="J37" i="1"/>
  <c r="Y37" i="1" s="1"/>
  <c r="Z37" i="1"/>
  <c r="J40" i="1"/>
  <c r="Y40" i="1" s="1"/>
  <c r="Z40" i="1"/>
  <c r="J46" i="1"/>
  <c r="Y46" i="1" s="1"/>
  <c r="Z46" i="1"/>
  <c r="L49" i="1"/>
  <c r="AA50" i="1"/>
  <c r="Y56" i="1"/>
  <c r="Z56" i="1"/>
  <c r="O49" i="1"/>
  <c r="T50" i="1"/>
  <c r="D18" i="2" s="1"/>
  <c r="K49" i="1"/>
  <c r="J50" i="1"/>
  <c r="Y50" i="1" s="1"/>
  <c r="T56" i="1"/>
  <c r="D20" i="2" s="1"/>
  <c r="O45" i="1"/>
  <c r="C15" i="2" s="1"/>
  <c r="T46" i="1"/>
  <c r="D16" i="2" s="1"/>
  <c r="L7" i="1"/>
  <c r="Q7" i="1"/>
  <c r="S7" i="1"/>
  <c r="S6" i="1" s="1"/>
  <c r="R7" i="1"/>
  <c r="P7" i="1"/>
  <c r="M7" i="1"/>
  <c r="K45" i="1"/>
  <c r="K7" i="1"/>
  <c r="H7" i="1"/>
  <c r="H6" i="1" s="1"/>
  <c r="E7" i="1"/>
  <c r="E6" i="1" s="1"/>
  <c r="O7" i="1"/>
  <c r="N7" i="1"/>
  <c r="J10" i="1" l="1"/>
  <c r="T55" i="1"/>
  <c r="D19" i="2" s="1"/>
  <c r="T49" i="1"/>
  <c r="D17" i="2" s="1"/>
  <c r="C17" i="2"/>
  <c r="AA49" i="1"/>
  <c r="T45" i="1"/>
  <c r="D15" i="2" s="1"/>
  <c r="T10" i="1"/>
  <c r="D6" i="2" s="1"/>
  <c r="AA45" i="1"/>
  <c r="W49" i="1"/>
  <c r="AB49" i="1"/>
  <c r="W10" i="1"/>
  <c r="W45" i="1"/>
  <c r="AB45" i="1"/>
  <c r="AA10" i="1"/>
  <c r="M6" i="1"/>
  <c r="AB7" i="1"/>
  <c r="Y10" i="1"/>
  <c r="Z10" i="1"/>
  <c r="J45" i="1"/>
  <c r="Y45" i="1" s="1"/>
  <c r="Z45" i="1"/>
  <c r="J49" i="1"/>
  <c r="Y49" i="1" s="1"/>
  <c r="Z49" i="1"/>
  <c r="L6" i="1"/>
  <c r="AA7" i="1"/>
  <c r="J55" i="1"/>
  <c r="Y55" i="1" s="1"/>
  <c r="Z55" i="1"/>
  <c r="K6" i="1"/>
  <c r="Z7" i="1"/>
  <c r="P6" i="1"/>
  <c r="U6" i="1" s="1"/>
  <c r="U7" i="1"/>
  <c r="O6" i="1"/>
  <c r="T7" i="1"/>
  <c r="R6" i="1"/>
  <c r="W6" i="1" s="1"/>
  <c r="W7" i="1"/>
  <c r="Q6" i="1"/>
  <c r="V6" i="1" s="1"/>
  <c r="V7" i="1"/>
  <c r="N6" i="1"/>
  <c r="J7" i="1"/>
  <c r="Y7" i="1" s="1"/>
  <c r="T6" i="1" l="1"/>
  <c r="D5" i="2" s="1"/>
  <c r="C5" i="2"/>
  <c r="Z6" i="1"/>
  <c r="AA6" i="1"/>
  <c r="AB6" i="1"/>
  <c r="J6" i="1"/>
  <c r="Y6" i="1" s="1"/>
</calcChain>
</file>

<file path=xl/sharedStrings.xml><?xml version="1.0" encoding="utf-8"?>
<sst xmlns="http://schemas.openxmlformats.org/spreadsheetml/2006/main" count="202" uniqueCount="136">
  <si>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</si>
  <si>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</si>
  <si>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</si>
  <si>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</si>
  <si>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</si>
  <si>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</si>
  <si>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</si>
  <si>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</si>
  <si>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</si>
  <si>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</si>
  <si>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</si>
  <si>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</si>
  <si>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</si>
  <si>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</si>
  <si>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</si>
  <si>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</si>
  <si>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</si>
  <si>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</si>
  <si>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</si>
  <si>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</si>
  <si>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</si>
  <si>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</si>
  <si>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02417S2050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</si>
  <si>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</si>
  <si>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</si>
  <si>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</si>
  <si>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</si>
  <si>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</si>
  <si>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</si>
  <si>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02 4 11 00590</t>
  </si>
  <si>
    <t>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</si>
  <si>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</si>
  <si>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</si>
  <si>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</si>
  <si>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</si>
  <si>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</si>
  <si>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</si>
  <si>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</si>
  <si>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</si>
  <si>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</si>
  <si>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</si>
  <si>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</si>
  <si>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</si>
  <si>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</si>
  <si>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</si>
  <si>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</si>
  <si>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</si>
  <si>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</si>
  <si>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</si>
  <si>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</si>
  <si>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</si>
  <si>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</si>
  <si>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</si>
  <si>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</si>
  <si>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</si>
  <si>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</si>
  <si>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</si>
  <si>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</si>
  <si>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</si>
  <si>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</si>
  <si>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</si>
  <si>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</si>
  <si>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</si>
  <si>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</si>
  <si>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</si>
  <si>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</si>
  <si>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</si>
  <si>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</si>
  <si>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</si>
  <si>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</si>
  <si>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Объем налоговых расходов муниципального образования (справочно)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</si>
  <si>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</si>
  <si>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</si>
  <si>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</si>
  <si>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</si>
  <si>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</si>
  <si>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</si>
  <si>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</si>
  <si>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</si>
  <si>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</si>
  <si>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</si>
  <si>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</si>
  <si>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ГРБС</t>
  </si>
  <si>
    <t>План на 2024 год (рублей)</t>
  </si>
  <si>
    <t>% исполнения к плану на 2024 года (рублей)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</si>
  <si>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</si>
  <si>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</si>
  <si>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</si>
  <si>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</si>
  <si>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</si>
  <si>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</si>
  <si>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</si>
  <si>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</si>
  <si>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</si>
  <si>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</si>
  <si>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</si>
  <si>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</si>
  <si>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</si>
  <si>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</si>
  <si>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</si>
  <si>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</si>
  <si>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Объем финансового обеспечения по годам реализации, тыс. рублей</t>
  </si>
  <si>
    <t> 2</t>
  </si>
  <si>
    <t>ДО, ДГиЗО, в том числе:</t>
  </si>
  <si>
    <t>Направление (подпрограммы) 1.«Дошкольное, общее и дополнительное образование детей»</t>
  </si>
  <si>
    <t>Комплекс процессных мероприятий «Содействие развитию дошкольного, общего и дополнительного образования детей и их воспитания» </t>
  </si>
  <si>
    <t xml:space="preserve">Комплекс процессных мероприятий «Персонифицированное финансирование дополнительного образования» </t>
  </si>
  <si>
    <t xml:space="preserve">Комплекс процессных мероприятий «Социальная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</t>
  </si>
  <si>
    <t xml:space="preserve">Комплекс процессных мероприятий «Качество образования» </t>
  </si>
  <si>
    <t>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</t>
  </si>
  <si>
    <t>Направление (подпрограммы) 2.«Ресурсное обеспечение деятельности органов местного самоуправления»</t>
  </si>
  <si>
    <t>Направление (подпрограммы) 3.«Летний отдых и оздоровление»</t>
  </si>
  <si>
    <t>Направление (подпрограммы) 4.«Ресурсное обеспечение функционирования казённого учреждения»</t>
  </si>
  <si>
    <t>02 4 11 L3030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</si>
  <si>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</si>
  <si>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«Содействие развитию летнего отдыха и оздоровления»</t>
  </si>
  <si>
    <t>Комплекс процессных мероприятий «Обеспечение функционирования казённого учреждения»</t>
  </si>
  <si>
    <t>Строительство и реконструкция объектов муниципальной собственности</t>
  </si>
  <si>
    <t>02 4 18 42110</t>
  </si>
  <si>
    <t>02 4 18 99990</t>
  </si>
  <si>
    <t>02 4 01 85150</t>
  </si>
  <si>
    <t>Пояснение</t>
  </si>
  <si>
    <t>02 4 11 00000</t>
  </si>
  <si>
    <t>Расходы за счет бюджетных ассигнований резервного фонда Правительства Ханты-Мансийского автономного округа-Югры,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</si>
  <si>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Комплекс процессных мероприятий «Развитие материально-технической базы образовательных органзаций»</t>
  </si>
  <si>
    <t>Ответственный исполнитель/ соисполнитель</t>
  </si>
  <si>
    <t>02 5 01 42110</t>
  </si>
  <si>
    <t>Структурный элемент »Комплекс процессных мероприятий «Развитие материально-технической базы образовательных организаций» (всего), в том числе:</t>
  </si>
  <si>
    <t>Отчет об исполнении сетевого плана-графика по реализации муниципальной программы «Развитие образования в городе Нефтеюганске» на 31.07.2024 г</t>
  </si>
  <si>
    <t>ПЛАН на 9 месяцев (рублей)</t>
  </si>
  <si>
    <t>Освоение на 31.07.2024 года (рублей)</t>
  </si>
  <si>
    <t>% исполнения к плану на 9 месяцев 2024 года (рублей)</t>
  </si>
  <si>
    <t>05.07.2024 заключено соглашение о расторжении муниципального контракта №0187200001721001269.
В настоящее время формируется НМЦК на завершение строительно-монтажных работ. Планируемый срок проведения повторных торгов по определению поставщика на выполнение СМР по Объекту: август – сентябрь 2024 года.
Далее будет проведена работа по подготовке пакета
документов для проведения закупки по определению новой подрядной организации с целью строительства детского сада.                                                        -на сумму 597 956,00 в апреле 2024 года произведена оплата за выполненные работы по корректировке проектной документации по объекту в рамках договора №01 от 29.12.2022.
 -на сумму 564 808,84 заключен договор №1408-АН от 14.08.2023 на выполнение работ по ведению авторского надзора за строительством объекта. Оплата производится поэтапно, пропорционально выполненным работам и принятым комплексам строительно-монтажных работ. Финансирование запланировано на 4 квартал 2024 года.</t>
  </si>
  <si>
    <t>Здание детского сада №7 (наружное освещение территории), расположенного по адресу: г.Нефтеюганск, мкр-н 6, здание №64  -  ИП Фадеев Игорь Владимирович в рамках муниципального контракта выполнены строительно-монтажные работы по устройству наружного освещения территории детского сада.                                                                                                                                 "Здание детского сада № 10" (наружное освещение территории), расположенного по адресу: г.Нефтеюганск, мкр-н 3, здание №18"  -   10.06.2024 заключен муниципальный контракт с ООО "ПРОМЛЕД 102" на выполнение строительно-монтажных работ по объекту. Цена контракта 2 865 025,54 рублей. Выполнение работ 2 месяца. На сумму 716 256,39 руб. выплачен аванс в размере 25% от цены контракта.                                                                                                                                                   "Здание детского сада №25" (наружное освещение территории), расположенного по адресу: г.Нефтеюганск, мкр-н 12, здание №22" -   10.06.2024 заключен муниципальный контракт с ООО "ПРОМЛЕД 102" на выполнение строительно-монтажных работ по объекту. Цена контракта 3 182 005,00 рублей. Выполнение работ 2 месяца. На сумму 795 501,25 руб. выплачен аванс в размере 25% от цены контракта.                                                                                                                                                      "Строение детского сада №6", расположенного по адресу: ХМАО-Югра, г.Нефтеюганск, мкр. 5-й, д 15 - 10.06.2024 заключен муниципальный контракт с ООО "ЭЛИОН" на выполнение капитального ремонта здания детского сада. Цена контракта 19 974 133,01 рублей. Выполнение работ 4,2 месяца.           ПИР "Нежилое строение гаража" (здание мастерских МБОУ «СОШ №10») -  переходящие лимиты на ранее заключенный контракт на выполнение проектно-изыскательских работ по объекту «Нежилое строение гаража» (здание мастерских МБОУ «СОШ №10»). Оплата только по итогам завершения работ, т.е. после 100% исполнения контракта. ПСД в стадии разработки. Ведется претензионная работа.</t>
  </si>
  <si>
    <t>Ожидаемое исполнение за 9 месяцев 2024 года - 100%</t>
  </si>
  <si>
    <t>Причины низкого исполнения запланированных мероприятий муниципальной программы города Нефтеюганска «Развитие образования в городе Нефтеюганске» на 31.07.2024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</si>
</sst>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_(* #,##0.00_);_(* \(#,##0.00\);_(* &quot;-&quot;??_);_(@_)"/>
    <numFmt numFmtId="166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3" xfId="1"/>
    <cellStyle name="Финансовый 2" xfId="5"/>
    <cellStyle name="Финансовый 2 2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view="pageBreakPreview" topLeftCell="B1" zoomScaleNormal="100" zoomScaleSheetLayoutView="10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K20" sqref="K20"/>
    </sheetView>
  </sheetViews>
  <sheetFormatPr defaultRowHeight="11.25" x14ac:dyDescent="0.25"/>
  <cols>
    <col min="1" max="1" width="5.85546875" style="25" customWidth="1"/>
    <col min="2" max="2" width="11.140625" style="25" customWidth="1"/>
    <col min="3" max="3" width="50.42578125" style="10" customWidth="1"/>
    <col min="4" max="4" width="12.85546875" style="26" customWidth="1"/>
    <col min="5" max="5" width="13.7109375" style="26" customWidth="1"/>
    <col min="6" max="6" width="12.7109375" style="9" customWidth="1"/>
    <col min="7" max="7" width="13.85546875" style="9" customWidth="1"/>
    <col min="8" max="8" width="11.85546875" style="9" customWidth="1"/>
    <col min="9" max="9" width="10.85546875" style="27" hidden="1" customWidth="1"/>
    <col min="10" max="10" width="13.28515625" style="26" customWidth="1"/>
    <col min="11" max="11" width="13.28515625" style="9" customWidth="1"/>
    <col min="12" max="12" width="13.42578125" style="9" customWidth="1"/>
    <col min="13" max="13" width="12.28515625" style="9" customWidth="1"/>
    <col min="14" max="14" width="12.42578125" style="9" customWidth="1"/>
    <col min="15" max="15" width="12.85546875" style="26" customWidth="1"/>
    <col min="16" max="16" width="12.42578125" style="9" customWidth="1"/>
    <col min="17" max="17" width="13.28515625" style="9" customWidth="1"/>
    <col min="18" max="19" width="11.7109375" style="9" customWidth="1"/>
    <col min="20" max="20" width="6.7109375" style="26" customWidth="1"/>
    <col min="21" max="21" width="8.85546875" style="9" customWidth="1"/>
    <col min="22" max="22" width="9.140625" style="9"/>
    <col min="23" max="23" width="10.42578125" style="9" customWidth="1"/>
    <col min="24" max="24" width="11.5703125" style="9" customWidth="1"/>
    <col min="25" max="25" width="6.85546875" style="26" customWidth="1"/>
    <col min="26" max="27" width="9.140625" style="9"/>
    <col min="28" max="28" width="10" style="9" customWidth="1"/>
    <col min="29" max="29" width="12.28515625" style="10" hidden="1" customWidth="1"/>
    <col min="30" max="16384" width="9.140625" style="10"/>
  </cols>
  <sheetData>
    <row r="1" spans="1:29" ht="23.25" customHeight="1" x14ac:dyDescent="0.25">
      <c r="A1" s="7"/>
      <c r="B1" s="8"/>
      <c r="C1" s="68" t="s">
        <v>128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9" ht="12.75" customHeight="1" x14ac:dyDescent="0.25">
      <c r="A2" s="71" t="s">
        <v>85</v>
      </c>
      <c r="B2" s="70" t="s">
        <v>6</v>
      </c>
      <c r="C2" s="67" t="s">
        <v>71</v>
      </c>
      <c r="D2" s="67" t="s">
        <v>65</v>
      </c>
      <c r="E2" s="67" t="s">
        <v>129</v>
      </c>
      <c r="F2" s="67"/>
      <c r="G2" s="67"/>
      <c r="H2" s="67"/>
      <c r="I2" s="67"/>
      <c r="J2" s="67" t="s">
        <v>83</v>
      </c>
      <c r="K2" s="67"/>
      <c r="L2" s="67"/>
      <c r="M2" s="67"/>
      <c r="N2" s="67"/>
      <c r="O2" s="67" t="s">
        <v>130</v>
      </c>
      <c r="P2" s="67"/>
      <c r="Q2" s="67"/>
      <c r="R2" s="67"/>
      <c r="S2" s="67"/>
      <c r="T2" s="67" t="s">
        <v>131</v>
      </c>
      <c r="U2" s="67"/>
      <c r="V2" s="67"/>
      <c r="W2" s="67"/>
      <c r="X2" s="67"/>
      <c r="Y2" s="67" t="s">
        <v>84</v>
      </c>
      <c r="Z2" s="67"/>
      <c r="AA2" s="67"/>
      <c r="AB2" s="67"/>
      <c r="AC2" s="67"/>
    </row>
    <row r="3" spans="1:29" ht="9" customHeight="1" x14ac:dyDescent="0.25">
      <c r="A3" s="72"/>
      <c r="B3" s="70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22.5" x14ac:dyDescent="0.25">
      <c r="A4" s="73"/>
      <c r="B4" s="70"/>
      <c r="C4" s="67"/>
      <c r="D4" s="2" t="s">
        <v>82</v>
      </c>
      <c r="E4" s="2" t="s">
        <v>0</v>
      </c>
      <c r="F4" s="12" t="s">
        <v>1</v>
      </c>
      <c r="G4" s="12" t="s">
        <v>4</v>
      </c>
      <c r="H4" s="12" t="s">
        <v>3</v>
      </c>
      <c r="I4" s="12" t="s">
        <v>2</v>
      </c>
      <c r="J4" s="2" t="s">
        <v>0</v>
      </c>
      <c r="K4" s="12" t="s">
        <v>1</v>
      </c>
      <c r="L4" s="12" t="s">
        <v>4</v>
      </c>
      <c r="M4" s="12" t="s">
        <v>3</v>
      </c>
      <c r="N4" s="12" t="s">
        <v>2</v>
      </c>
      <c r="O4" s="2" t="s">
        <v>0</v>
      </c>
      <c r="P4" s="12" t="s">
        <v>1</v>
      </c>
      <c r="Q4" s="12" t="s">
        <v>4</v>
      </c>
      <c r="R4" s="12" t="s">
        <v>3</v>
      </c>
      <c r="S4" s="12" t="s">
        <v>2</v>
      </c>
      <c r="T4" s="2" t="s">
        <v>0</v>
      </c>
      <c r="U4" s="12" t="s">
        <v>1</v>
      </c>
      <c r="V4" s="12" t="s">
        <v>4</v>
      </c>
      <c r="W4" s="12" t="s">
        <v>3</v>
      </c>
      <c r="X4" s="12" t="s">
        <v>2</v>
      </c>
      <c r="Y4" s="2" t="s">
        <v>0</v>
      </c>
      <c r="Z4" s="12" t="s">
        <v>1</v>
      </c>
      <c r="AA4" s="12" t="s">
        <v>4</v>
      </c>
      <c r="AB4" s="12" t="s">
        <v>3</v>
      </c>
      <c r="AC4" s="12" t="s">
        <v>2</v>
      </c>
    </row>
    <row r="5" spans="1:29" s="9" customFormat="1" ht="13.5" customHeight="1" x14ac:dyDescent="0.25">
      <c r="A5" s="11">
        <v>1</v>
      </c>
      <c r="B5" s="12">
        <v>1</v>
      </c>
      <c r="C5" s="12">
        <v>2</v>
      </c>
      <c r="D5" s="2">
        <v>3</v>
      </c>
      <c r="E5" s="12">
        <v>4</v>
      </c>
      <c r="F5" s="12">
        <v>5</v>
      </c>
      <c r="G5" s="12">
        <v>7</v>
      </c>
      <c r="H5" s="12">
        <v>8</v>
      </c>
      <c r="I5" s="12">
        <v>9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37">
        <v>14</v>
      </c>
      <c r="P5" s="37">
        <v>15</v>
      </c>
      <c r="Q5" s="37">
        <v>16</v>
      </c>
      <c r="R5" s="37">
        <v>17</v>
      </c>
      <c r="S5" s="37">
        <v>18</v>
      </c>
      <c r="T5" s="37">
        <v>19</v>
      </c>
      <c r="U5" s="37">
        <v>20</v>
      </c>
      <c r="V5" s="37">
        <v>21</v>
      </c>
      <c r="W5" s="37">
        <v>22</v>
      </c>
      <c r="X5" s="37">
        <v>23</v>
      </c>
      <c r="Y5" s="37">
        <v>24</v>
      </c>
      <c r="Z5" s="37">
        <v>25</v>
      </c>
      <c r="AA5" s="37">
        <v>26</v>
      </c>
      <c r="AB5" s="37">
        <v>27</v>
      </c>
      <c r="AC5" s="37">
        <v>29</v>
      </c>
    </row>
    <row r="6" spans="1:29" s="15" customFormat="1" ht="23.25" customHeight="1" x14ac:dyDescent="0.25">
      <c r="A6" s="76"/>
      <c r="B6" s="75"/>
      <c r="C6" s="74" t="s">
        <v>69</v>
      </c>
      <c r="D6" s="2" t="s">
        <v>68</v>
      </c>
      <c r="E6" s="4">
        <f>E7+E8</f>
        <v>4316547031.0200005</v>
      </c>
      <c r="F6" s="4">
        <f t="shared" ref="F6:S6" si="0">F7+F8</f>
        <v>863228839.65999997</v>
      </c>
      <c r="G6" s="4">
        <f t="shared" si="0"/>
        <v>3346404209.1900001</v>
      </c>
      <c r="H6" s="4">
        <f t="shared" si="0"/>
        <v>106913982.17</v>
      </c>
      <c r="I6" s="4">
        <f t="shared" si="0"/>
        <v>0</v>
      </c>
      <c r="J6" s="4">
        <f t="shared" ref="J6:J57" si="1">K6+L6+M6+N6</f>
        <v>6534976721</v>
      </c>
      <c r="K6" s="4">
        <f t="shared" si="0"/>
        <v>1267972623</v>
      </c>
      <c r="L6" s="4">
        <f t="shared" si="0"/>
        <v>4921823898</v>
      </c>
      <c r="M6" s="4">
        <f t="shared" si="0"/>
        <v>146009200</v>
      </c>
      <c r="N6" s="4">
        <f t="shared" si="0"/>
        <v>199171000</v>
      </c>
      <c r="O6" s="4">
        <f t="shared" si="0"/>
        <v>3225189122.3899989</v>
      </c>
      <c r="P6" s="4">
        <f t="shared" si="0"/>
        <v>574519359.63000011</v>
      </c>
      <c r="Q6" s="4">
        <f t="shared" si="0"/>
        <v>2571074797.9599996</v>
      </c>
      <c r="R6" s="4">
        <f t="shared" si="0"/>
        <v>79594964.800000012</v>
      </c>
      <c r="S6" s="4">
        <f t="shared" si="0"/>
        <v>0</v>
      </c>
      <c r="T6" s="13">
        <f t="shared" ref="T6:W8" si="2">O6/E6*100</f>
        <v>74.716876689002191</v>
      </c>
      <c r="U6" s="13">
        <f t="shared" si="2"/>
        <v>66.554699430140232</v>
      </c>
      <c r="V6" s="13">
        <f t="shared" si="2"/>
        <v>76.830969519439208</v>
      </c>
      <c r="W6" s="13">
        <f t="shared" si="2"/>
        <v>74.447666417886268</v>
      </c>
      <c r="X6" s="13"/>
      <c r="Y6" s="13">
        <f t="shared" ref="Y6:Y56" si="3">O6/J6*100</f>
        <v>49.352725496724823</v>
      </c>
      <c r="Z6" s="13">
        <f t="shared" ref="Z6:Z56" si="4">P6/K6*100</f>
        <v>45.310076038605459</v>
      </c>
      <c r="AA6" s="13">
        <f t="shared" ref="AA6:AA56" si="5">Q6/L6*100</f>
        <v>52.238252551148058</v>
      </c>
      <c r="AB6" s="13">
        <f t="shared" ref="AB6:AB56" si="6">R6/M6*100</f>
        <v>54.513664070483237</v>
      </c>
      <c r="AC6" s="14"/>
    </row>
    <row r="7" spans="1:29" s="15" customFormat="1" ht="15.75" customHeight="1" x14ac:dyDescent="0.25">
      <c r="A7" s="77"/>
      <c r="B7" s="75"/>
      <c r="C7" s="74"/>
      <c r="D7" s="2" t="s">
        <v>66</v>
      </c>
      <c r="E7" s="4">
        <f>E11+E17+E33+E35+E37+E40+E46+E50+E56</f>
        <v>4216237712.0200005</v>
      </c>
      <c r="F7" s="4">
        <f>F11+F17+F33+F35+F37+F40+F46+F50+F56</f>
        <v>825141450.65999997</v>
      </c>
      <c r="G7" s="4">
        <f>G11+G17+G33+G35+G37+G40+G46+G50+G56</f>
        <v>3284182279.1900001</v>
      </c>
      <c r="H7" s="4">
        <f>H11+H17+H33+H35+H37+H40+H46+H50+H56</f>
        <v>106913982.17</v>
      </c>
      <c r="I7" s="4">
        <f>I11+I17+I33+I35+I37+I40+I46+I50+I56</f>
        <v>0</v>
      </c>
      <c r="J7" s="4">
        <f t="shared" si="1"/>
        <v>6209950463</v>
      </c>
      <c r="K7" s="4">
        <f t="shared" ref="K7:S7" si="7">K11+K17+K33+K35+K37+K40+K46+K50+K56</f>
        <v>1133249765</v>
      </c>
      <c r="L7" s="4">
        <f t="shared" si="7"/>
        <v>4731520498</v>
      </c>
      <c r="M7" s="4">
        <f t="shared" si="7"/>
        <v>146009200</v>
      </c>
      <c r="N7" s="4">
        <f t="shared" si="7"/>
        <v>199171000</v>
      </c>
      <c r="O7" s="4">
        <f t="shared" si="7"/>
        <v>3209597875.769999</v>
      </c>
      <c r="P7" s="4">
        <f t="shared" si="7"/>
        <v>558928113.01000011</v>
      </c>
      <c r="Q7" s="4">
        <f t="shared" si="7"/>
        <v>2571074797.9599996</v>
      </c>
      <c r="R7" s="4">
        <f t="shared" si="7"/>
        <v>79594964.800000012</v>
      </c>
      <c r="S7" s="4">
        <f t="shared" si="7"/>
        <v>0</v>
      </c>
      <c r="T7" s="13">
        <f t="shared" si="2"/>
        <v>76.124689711393899</v>
      </c>
      <c r="U7" s="13">
        <f t="shared" si="2"/>
        <v>67.737248269728084</v>
      </c>
      <c r="V7" s="13">
        <f t="shared" si="2"/>
        <v>78.286604682433193</v>
      </c>
      <c r="W7" s="13">
        <f t="shared" si="2"/>
        <v>74.447666417886268</v>
      </c>
      <c r="X7" s="13"/>
      <c r="Y7" s="13">
        <f t="shared" si="3"/>
        <v>51.684758113504436</v>
      </c>
      <c r="Z7" s="13">
        <f t="shared" si="4"/>
        <v>49.32082319999423</v>
      </c>
      <c r="AA7" s="13">
        <f t="shared" si="5"/>
        <v>54.339293236641062</v>
      </c>
      <c r="AB7" s="13">
        <f t="shared" si="6"/>
        <v>54.513664070483237</v>
      </c>
      <c r="AC7" s="14"/>
    </row>
    <row r="8" spans="1:29" s="15" customFormat="1" ht="15.75" customHeight="1" x14ac:dyDescent="0.25">
      <c r="A8" s="77"/>
      <c r="B8" s="75"/>
      <c r="C8" s="74"/>
      <c r="D8" s="2" t="s">
        <v>67</v>
      </c>
      <c r="E8" s="4">
        <f t="shared" ref="E8:N8" si="8">E13+E42</f>
        <v>100309319</v>
      </c>
      <c r="F8" s="4">
        <f t="shared" si="8"/>
        <v>38087389</v>
      </c>
      <c r="G8" s="4">
        <f t="shared" si="8"/>
        <v>62221930</v>
      </c>
      <c r="H8" s="4">
        <f t="shared" si="8"/>
        <v>0</v>
      </c>
      <c r="I8" s="4">
        <f t="shared" si="8"/>
        <v>0</v>
      </c>
      <c r="J8" s="4">
        <f t="shared" si="8"/>
        <v>325026258</v>
      </c>
      <c r="K8" s="4">
        <f t="shared" si="8"/>
        <v>134722858</v>
      </c>
      <c r="L8" s="4">
        <f t="shared" si="8"/>
        <v>190303400</v>
      </c>
      <c r="M8" s="4">
        <f t="shared" si="8"/>
        <v>0</v>
      </c>
      <c r="N8" s="4">
        <f t="shared" si="8"/>
        <v>0</v>
      </c>
      <c r="O8" s="4">
        <f>O13+O42</f>
        <v>15591246.619999999</v>
      </c>
      <c r="P8" s="4">
        <f t="shared" ref="P8:R8" si="9">P13+P42</f>
        <v>15591246.619999999</v>
      </c>
      <c r="Q8" s="4">
        <f t="shared" si="9"/>
        <v>0</v>
      </c>
      <c r="R8" s="4">
        <f t="shared" si="9"/>
        <v>0</v>
      </c>
      <c r="S8" s="4">
        <f t="shared" ref="S8" si="10">S13</f>
        <v>0</v>
      </c>
      <c r="T8" s="13">
        <f t="shared" si="2"/>
        <v>15.543168646175337</v>
      </c>
      <c r="U8" s="13">
        <f t="shared" si="2"/>
        <v>40.935456667822514</v>
      </c>
      <c r="V8" s="13">
        <f t="shared" si="2"/>
        <v>0</v>
      </c>
      <c r="W8" s="13" t="e">
        <f t="shared" si="2"/>
        <v>#DIV/0!</v>
      </c>
      <c r="X8" s="13"/>
      <c r="Y8" s="13">
        <f t="shared" si="3"/>
        <v>4.7969190907646606</v>
      </c>
      <c r="Z8" s="13">
        <f t="shared" si="4"/>
        <v>11.572829474861644</v>
      </c>
      <c r="AA8" s="13">
        <f t="shared" si="5"/>
        <v>0</v>
      </c>
      <c r="AB8" s="13" t="e">
        <f t="shared" si="6"/>
        <v>#DIV/0!</v>
      </c>
      <c r="AC8" s="14"/>
    </row>
    <row r="9" spans="1:29" ht="19.5" hidden="1" customHeight="1" x14ac:dyDescent="0.25">
      <c r="A9" s="78"/>
      <c r="B9" s="75"/>
      <c r="C9" s="5" t="s">
        <v>70</v>
      </c>
      <c r="D9" s="2" t="s">
        <v>66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3">
        <f t="shared" si="1"/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16">
        <v>0</v>
      </c>
      <c r="T9" s="13" t="e">
        <f t="shared" ref="T9:T57" si="11">O9/E9*100</f>
        <v>#DIV/0!</v>
      </c>
      <c r="U9" s="17"/>
      <c r="V9" s="17"/>
      <c r="W9" s="17"/>
      <c r="X9" s="17"/>
      <c r="Y9" s="13" t="e">
        <f t="shared" si="3"/>
        <v>#DIV/0!</v>
      </c>
      <c r="Z9" s="13" t="e">
        <f t="shared" si="4"/>
        <v>#DIV/0!</v>
      </c>
      <c r="AA9" s="13" t="e">
        <f t="shared" si="5"/>
        <v>#DIV/0!</v>
      </c>
      <c r="AB9" s="13" t="e">
        <f t="shared" si="6"/>
        <v>#DIV/0!</v>
      </c>
      <c r="AC9" s="18"/>
    </row>
    <row r="10" spans="1:29" s="15" customFormat="1" ht="23.25" customHeight="1" x14ac:dyDescent="0.25">
      <c r="A10" s="19">
        <v>1</v>
      </c>
      <c r="B10" s="14"/>
      <c r="C10" s="1" t="s">
        <v>64</v>
      </c>
      <c r="D10" s="2"/>
      <c r="E10" s="4">
        <f>E11+E13+E17+E33+E35+E37+E40+E42</f>
        <v>4164277613.0200005</v>
      </c>
      <c r="F10" s="4">
        <f t="shared" ref="F10:N10" si="12">F11+F13+F17+F33+F35+F37+F40+F42</f>
        <v>749254882.65999997</v>
      </c>
      <c r="G10" s="4">
        <f t="shared" si="12"/>
        <v>3308108748.1900001</v>
      </c>
      <c r="H10" s="4">
        <f t="shared" si="12"/>
        <v>106913982.17</v>
      </c>
      <c r="I10" s="4">
        <f t="shared" si="12"/>
        <v>0</v>
      </c>
      <c r="J10" s="4">
        <f t="shared" si="12"/>
        <v>6325271743</v>
      </c>
      <c r="K10" s="4">
        <f t="shared" si="12"/>
        <v>1106246143</v>
      </c>
      <c r="L10" s="4">
        <f t="shared" si="12"/>
        <v>4873845400</v>
      </c>
      <c r="M10" s="4">
        <f t="shared" si="12"/>
        <v>146009200</v>
      </c>
      <c r="N10" s="4">
        <f t="shared" si="12"/>
        <v>199171000</v>
      </c>
      <c r="O10" s="4">
        <f>O11+O13+O17+O33+O35+O37+O40+O42</f>
        <v>3112339993.0499992</v>
      </c>
      <c r="P10" s="4">
        <f t="shared" ref="P10:R10" si="13">P11+P13+P17+P33+P35+P37+P40+P42</f>
        <v>484573532.12000006</v>
      </c>
      <c r="Q10" s="4">
        <f t="shared" si="13"/>
        <v>2548171496.1299996</v>
      </c>
      <c r="R10" s="4">
        <f t="shared" si="13"/>
        <v>79594964.800000012</v>
      </c>
      <c r="S10" s="4">
        <f t="shared" ref="S10" si="14">S11+S13+S17+S33+S35+S37+S40</f>
        <v>0</v>
      </c>
      <c r="T10" s="13">
        <f t="shared" si="11"/>
        <v>74.739013156062867</v>
      </c>
      <c r="U10" s="13">
        <f t="shared" ref="U10:U57" si="15">P10/F10*100</f>
        <v>64.674057298054592</v>
      </c>
      <c r="V10" s="13">
        <f t="shared" ref="V10:V57" si="16">Q10/G10*100</f>
        <v>77.028045027969753</v>
      </c>
      <c r="W10" s="13">
        <f t="shared" ref="W10:W56" si="17">R10/H10*100</f>
        <v>74.447666417886268</v>
      </c>
      <c r="X10" s="13"/>
      <c r="Y10" s="13">
        <f t="shared" si="3"/>
        <v>49.204842408459967</v>
      </c>
      <c r="Z10" s="13">
        <f t="shared" si="4"/>
        <v>43.803409863730487</v>
      </c>
      <c r="AA10" s="13">
        <f t="shared" si="5"/>
        <v>52.282567192837092</v>
      </c>
      <c r="AB10" s="13">
        <f t="shared" si="6"/>
        <v>54.513664070483237</v>
      </c>
      <c r="AC10" s="14"/>
    </row>
    <row r="11" spans="1:29" ht="21" x14ac:dyDescent="0.25">
      <c r="A11" s="19" t="s">
        <v>86</v>
      </c>
      <c r="B11" s="43"/>
      <c r="C11" s="42" t="s">
        <v>5</v>
      </c>
      <c r="D11" s="41" t="s">
        <v>66</v>
      </c>
      <c r="E11" s="4">
        <f>F11+G11+H11</f>
        <v>3553344</v>
      </c>
      <c r="F11" s="4">
        <f t="shared" ref="F11:S11" si="18">F12</f>
        <v>36396</v>
      </c>
      <c r="G11" s="4">
        <f t="shared" si="18"/>
        <v>2144095</v>
      </c>
      <c r="H11" s="4">
        <f t="shared" si="18"/>
        <v>1372853</v>
      </c>
      <c r="I11" s="4">
        <f t="shared" si="18"/>
        <v>0</v>
      </c>
      <c r="J11" s="4">
        <f t="shared" si="1"/>
        <v>4125152</v>
      </c>
      <c r="K11" s="4">
        <f t="shared" si="18"/>
        <v>41252</v>
      </c>
      <c r="L11" s="4">
        <f t="shared" si="18"/>
        <v>2491200</v>
      </c>
      <c r="M11" s="4">
        <f t="shared" si="18"/>
        <v>1592700</v>
      </c>
      <c r="N11" s="4">
        <f t="shared" si="18"/>
        <v>0</v>
      </c>
      <c r="O11" s="4">
        <f t="shared" ref="O11:O17" si="19">P11+Q11+R11+S11</f>
        <v>2839244.44</v>
      </c>
      <c r="P11" s="4">
        <f t="shared" si="18"/>
        <v>28392.66</v>
      </c>
      <c r="Q11" s="4">
        <f t="shared" si="18"/>
        <v>1714619.8</v>
      </c>
      <c r="R11" s="4">
        <f t="shared" si="18"/>
        <v>1096231.98</v>
      </c>
      <c r="S11" s="4">
        <f t="shared" si="18"/>
        <v>0</v>
      </c>
      <c r="T11" s="13">
        <f t="shared" si="11"/>
        <v>79.903449820788524</v>
      </c>
      <c r="U11" s="13">
        <f t="shared" si="15"/>
        <v>78.010385756676556</v>
      </c>
      <c r="V11" s="13">
        <f t="shared" si="16"/>
        <v>79.969395012814275</v>
      </c>
      <c r="W11" s="13">
        <f t="shared" si="17"/>
        <v>79.850645334933887</v>
      </c>
      <c r="X11" s="13" t="e">
        <f>S11/I11*100</f>
        <v>#DIV/0!</v>
      </c>
      <c r="Y11" s="13">
        <f t="shared" si="3"/>
        <v>68.827632048467549</v>
      </c>
      <c r="Z11" s="13">
        <f t="shared" si="4"/>
        <v>68.827353825269071</v>
      </c>
      <c r="AA11" s="13">
        <f t="shared" si="5"/>
        <v>68.827063262684646</v>
      </c>
      <c r="AB11" s="13">
        <f t="shared" si="6"/>
        <v>68.828528913166323</v>
      </c>
      <c r="AC11" s="43"/>
    </row>
    <row r="12" spans="1:29" ht="59.25" customHeight="1" x14ac:dyDescent="0.25">
      <c r="A12" s="19"/>
      <c r="B12" s="5" t="s">
        <v>21</v>
      </c>
      <c r="C12" s="5" t="s">
        <v>79</v>
      </c>
      <c r="D12" s="51"/>
      <c r="E12" s="3">
        <f>F12+G12+H12</f>
        <v>3553344</v>
      </c>
      <c r="F12" s="3">
        <v>36396</v>
      </c>
      <c r="G12" s="3">
        <v>2144095</v>
      </c>
      <c r="H12" s="3">
        <v>1372853</v>
      </c>
      <c r="I12" s="3">
        <v>0</v>
      </c>
      <c r="J12" s="3">
        <f t="shared" si="1"/>
        <v>4125152</v>
      </c>
      <c r="K12" s="3">
        <v>41252</v>
      </c>
      <c r="L12" s="3">
        <v>2491200</v>
      </c>
      <c r="M12" s="3">
        <v>1592700</v>
      </c>
      <c r="N12" s="3">
        <v>0</v>
      </c>
      <c r="O12" s="3">
        <f t="shared" si="19"/>
        <v>2839244.44</v>
      </c>
      <c r="P12" s="3">
        <v>28392.66</v>
      </c>
      <c r="Q12" s="3">
        <v>1714619.8</v>
      </c>
      <c r="R12" s="3">
        <v>1096231.98</v>
      </c>
      <c r="S12" s="3">
        <v>0</v>
      </c>
      <c r="T12" s="17">
        <f>O12/E12*100</f>
        <v>79.903449820788524</v>
      </c>
      <c r="U12" s="17">
        <f>P12/F12*100</f>
        <v>78.010385756676556</v>
      </c>
      <c r="V12" s="17">
        <f>Q12/G12*100</f>
        <v>79.969395012814275</v>
      </c>
      <c r="W12" s="17">
        <f t="shared" si="17"/>
        <v>79.850645334933887</v>
      </c>
      <c r="X12" s="17" t="e">
        <f>S12/I12*100</f>
        <v>#DIV/0!</v>
      </c>
      <c r="Y12" s="17">
        <f t="shared" si="3"/>
        <v>68.827632048467549</v>
      </c>
      <c r="Z12" s="17">
        <f t="shared" si="4"/>
        <v>68.827353825269071</v>
      </c>
      <c r="AA12" s="17">
        <f t="shared" si="5"/>
        <v>68.827063262684646</v>
      </c>
      <c r="AB12" s="17">
        <f t="shared" si="6"/>
        <v>68.828528913166323</v>
      </c>
      <c r="AC12" s="53"/>
    </row>
    <row r="13" spans="1:29" ht="36.75" customHeight="1" x14ac:dyDescent="0.25">
      <c r="A13" s="19" t="s">
        <v>87</v>
      </c>
      <c r="B13" s="53"/>
      <c r="C13" s="52" t="s">
        <v>76</v>
      </c>
      <c r="D13" s="51" t="s">
        <v>67</v>
      </c>
      <c r="E13" s="4">
        <f>F13+G13+H13+I13</f>
        <v>84614568</v>
      </c>
      <c r="F13" s="4">
        <f>F14+F15+F16</f>
        <v>22392638</v>
      </c>
      <c r="G13" s="4">
        <f>G14+G15+G16</f>
        <v>62221930</v>
      </c>
      <c r="H13" s="4">
        <f t="shared" ref="H13:N13" si="20">H14+H15</f>
        <v>0</v>
      </c>
      <c r="I13" s="4">
        <f t="shared" si="20"/>
        <v>0</v>
      </c>
      <c r="J13" s="4">
        <f>J14+J15+J16</f>
        <v>294808241</v>
      </c>
      <c r="K13" s="4">
        <f>K14+K15+K16</f>
        <v>104504841</v>
      </c>
      <c r="L13" s="4">
        <f>L14+L15+L16</f>
        <v>190303400</v>
      </c>
      <c r="M13" s="4">
        <f t="shared" si="20"/>
        <v>0</v>
      </c>
      <c r="N13" s="4">
        <f t="shared" si="20"/>
        <v>0</v>
      </c>
      <c r="O13" s="4">
        <f t="shared" si="19"/>
        <v>597956</v>
      </c>
      <c r="P13" s="4">
        <f>P14+P15+P16</f>
        <v>597956</v>
      </c>
      <c r="Q13" s="4">
        <f t="shared" ref="Q13:S13" si="21">Q14+Q15+Q16</f>
        <v>0</v>
      </c>
      <c r="R13" s="4">
        <f t="shared" si="21"/>
        <v>0</v>
      </c>
      <c r="S13" s="4">
        <f t="shared" si="21"/>
        <v>0</v>
      </c>
      <c r="T13" s="13">
        <f t="shared" si="11"/>
        <v>0.70668209285190708</v>
      </c>
      <c r="U13" s="13">
        <f t="shared" si="15"/>
        <v>2.6703240591840944</v>
      </c>
      <c r="V13" s="13">
        <f t="shared" si="16"/>
        <v>0</v>
      </c>
      <c r="W13" s="13" t="e">
        <f t="shared" si="17"/>
        <v>#DIV/0!</v>
      </c>
      <c r="X13" s="13"/>
      <c r="Y13" s="13">
        <f t="shared" si="3"/>
        <v>0.20282879405667631</v>
      </c>
      <c r="Z13" s="13">
        <f t="shared" si="4"/>
        <v>0.57218019211186588</v>
      </c>
      <c r="AA13" s="13">
        <f t="shared" si="5"/>
        <v>0</v>
      </c>
      <c r="AB13" s="13" t="e">
        <f t="shared" si="6"/>
        <v>#DIV/0!</v>
      </c>
      <c r="AC13" s="53"/>
    </row>
    <row r="14" spans="1:29" ht="22.5" x14ac:dyDescent="0.25">
      <c r="A14" s="20"/>
      <c r="B14" s="5" t="s">
        <v>26</v>
      </c>
      <c r="C14" s="5" t="s">
        <v>80</v>
      </c>
      <c r="D14" s="51"/>
      <c r="E14" s="3">
        <f>F14+G14+H14+I14</f>
        <v>62221930</v>
      </c>
      <c r="F14" s="3">
        <v>0</v>
      </c>
      <c r="G14" s="3">
        <v>62221930</v>
      </c>
      <c r="H14" s="3">
        <v>0</v>
      </c>
      <c r="I14" s="3">
        <v>0</v>
      </c>
      <c r="J14" s="3">
        <f t="shared" si="1"/>
        <v>190303400</v>
      </c>
      <c r="K14" s="3">
        <v>0</v>
      </c>
      <c r="L14" s="3">
        <v>190303400</v>
      </c>
      <c r="M14" s="3">
        <v>0</v>
      </c>
      <c r="N14" s="3">
        <v>0</v>
      </c>
      <c r="O14" s="3">
        <f t="shared" si="19"/>
        <v>0</v>
      </c>
      <c r="P14" s="3">
        <v>0</v>
      </c>
      <c r="Q14" s="3">
        <v>0</v>
      </c>
      <c r="R14" s="3">
        <v>0</v>
      </c>
      <c r="S14" s="3">
        <v>0</v>
      </c>
      <c r="T14" s="17">
        <f t="shared" si="11"/>
        <v>0</v>
      </c>
      <c r="U14" s="17" t="e">
        <f t="shared" si="15"/>
        <v>#DIV/0!</v>
      </c>
      <c r="V14" s="17">
        <f t="shared" si="16"/>
        <v>0</v>
      </c>
      <c r="W14" s="17" t="e">
        <f t="shared" si="17"/>
        <v>#DIV/0!</v>
      </c>
      <c r="X14" s="17"/>
      <c r="Y14" s="17">
        <f t="shared" si="3"/>
        <v>0</v>
      </c>
      <c r="Z14" s="17" t="e">
        <f t="shared" si="4"/>
        <v>#DIV/0!</v>
      </c>
      <c r="AA14" s="17">
        <f t="shared" si="5"/>
        <v>0</v>
      </c>
      <c r="AB14" s="17" t="e">
        <f t="shared" si="6"/>
        <v>#DIV/0!</v>
      </c>
      <c r="AC14" s="53"/>
    </row>
    <row r="15" spans="1:29" ht="22.5" x14ac:dyDescent="0.25">
      <c r="A15" s="20"/>
      <c r="B15" s="5" t="s">
        <v>27</v>
      </c>
      <c r="C15" s="5" t="s">
        <v>81</v>
      </c>
      <c r="D15" s="51"/>
      <c r="E15" s="3">
        <f>F15+G15+H15+I15</f>
        <v>2542135</v>
      </c>
      <c r="F15" s="3">
        <v>2542135</v>
      </c>
      <c r="G15" s="3">
        <v>0</v>
      </c>
      <c r="H15" s="3">
        <v>0</v>
      </c>
      <c r="I15" s="3">
        <v>0</v>
      </c>
      <c r="J15" s="3">
        <f t="shared" si="1"/>
        <v>21144900</v>
      </c>
      <c r="K15" s="3">
        <v>21144900</v>
      </c>
      <c r="L15" s="3">
        <v>0</v>
      </c>
      <c r="M15" s="3">
        <v>0</v>
      </c>
      <c r="N15" s="3">
        <v>0</v>
      </c>
      <c r="O15" s="3">
        <f t="shared" si="19"/>
        <v>0</v>
      </c>
      <c r="P15" s="3">
        <v>0</v>
      </c>
      <c r="Q15" s="3">
        <v>0</v>
      </c>
      <c r="R15" s="3">
        <v>0</v>
      </c>
      <c r="S15" s="3">
        <v>0</v>
      </c>
      <c r="T15" s="17">
        <f t="shared" si="11"/>
        <v>0</v>
      </c>
      <c r="U15" s="17">
        <f t="shared" si="15"/>
        <v>0</v>
      </c>
      <c r="V15" s="17" t="e">
        <f t="shared" si="16"/>
        <v>#DIV/0!</v>
      </c>
      <c r="W15" s="17" t="e">
        <f t="shared" si="17"/>
        <v>#DIV/0!</v>
      </c>
      <c r="X15" s="17"/>
      <c r="Y15" s="17">
        <f t="shared" si="3"/>
        <v>0</v>
      </c>
      <c r="Z15" s="17">
        <f t="shared" si="4"/>
        <v>0</v>
      </c>
      <c r="AA15" s="17" t="e">
        <f t="shared" si="5"/>
        <v>#DIV/0!</v>
      </c>
      <c r="AB15" s="17" t="e">
        <f t="shared" si="6"/>
        <v>#DIV/0!</v>
      </c>
      <c r="AC15" s="53"/>
    </row>
    <row r="16" spans="1:29" ht="22.5" x14ac:dyDescent="0.25">
      <c r="A16" s="20"/>
      <c r="B16" s="5" t="s">
        <v>126</v>
      </c>
      <c r="C16" s="66" t="s">
        <v>117</v>
      </c>
      <c r="D16" s="51"/>
      <c r="E16" s="3">
        <f>F16+G16+H16+I16</f>
        <v>19850503</v>
      </c>
      <c r="F16" s="3">
        <v>19850503</v>
      </c>
      <c r="G16" s="3">
        <v>0</v>
      </c>
      <c r="H16" s="3">
        <v>0</v>
      </c>
      <c r="I16" s="3"/>
      <c r="J16" s="3">
        <f t="shared" si="1"/>
        <v>83359941</v>
      </c>
      <c r="K16" s="3">
        <v>83359941</v>
      </c>
      <c r="L16" s="3">
        <v>0</v>
      </c>
      <c r="M16" s="3">
        <v>0</v>
      </c>
      <c r="N16" s="3">
        <v>0</v>
      </c>
      <c r="O16" s="3">
        <f t="shared" si="19"/>
        <v>597956</v>
      </c>
      <c r="P16" s="3">
        <v>597956</v>
      </c>
      <c r="Q16" s="3">
        <v>0</v>
      </c>
      <c r="R16" s="3">
        <v>0</v>
      </c>
      <c r="S16" s="3">
        <v>0</v>
      </c>
      <c r="T16" s="17">
        <f t="shared" si="11"/>
        <v>3.0122964642256167</v>
      </c>
      <c r="U16" s="17">
        <f t="shared" si="15"/>
        <v>3.0122964642256167</v>
      </c>
      <c r="V16" s="17" t="e">
        <f t="shared" si="16"/>
        <v>#DIV/0!</v>
      </c>
      <c r="W16" s="17" t="e">
        <f t="shared" si="17"/>
        <v>#DIV/0!</v>
      </c>
      <c r="X16" s="17"/>
      <c r="Y16" s="17">
        <f t="shared" si="3"/>
        <v>0.71731816604812615</v>
      </c>
      <c r="Z16" s="17">
        <f t="shared" si="4"/>
        <v>0.71731816604812615</v>
      </c>
      <c r="AA16" s="17" t="e">
        <f t="shared" si="5"/>
        <v>#DIV/0!</v>
      </c>
      <c r="AB16" s="17" t="e">
        <f t="shared" si="6"/>
        <v>#DIV/0!</v>
      </c>
      <c r="AC16" s="53"/>
    </row>
    <row r="17" spans="1:29" ht="37.5" customHeight="1" x14ac:dyDescent="0.25">
      <c r="A17" s="21" t="s">
        <v>88</v>
      </c>
      <c r="B17" s="6" t="s">
        <v>122</v>
      </c>
      <c r="C17" s="52" t="s">
        <v>75</v>
      </c>
      <c r="D17" s="51" t="s">
        <v>66</v>
      </c>
      <c r="E17" s="4">
        <f>F17+G17+H17</f>
        <v>4025655063.8900003</v>
      </c>
      <c r="F17" s="4">
        <f>F18+F19+F20+F21+F22+F23+F24+F25+F26+F27+F28+F29+F30+F31+F32</f>
        <v>680170926.52999997</v>
      </c>
      <c r="G17" s="4">
        <f>G18+G19+G20+G21+G22+G23+G24+G25+G26+G27+G28+G29+G30+G31+G32</f>
        <v>3239943008.1900001</v>
      </c>
      <c r="H17" s="4">
        <f>H18+H19+H20+H21+H22+H23+H24+H25+H26+H27+H28+H29+H30+H31+H32</f>
        <v>105541129.17</v>
      </c>
      <c r="I17" s="4">
        <f>I18+I19+I20+I21+I22+I23+I24+I25+I26+I27+I28+I29+I30+I31+I32</f>
        <v>0</v>
      </c>
      <c r="J17" s="4">
        <f t="shared" si="1"/>
        <v>5949416383</v>
      </c>
      <c r="K17" s="4">
        <f>K18+K19+K20+K21+K22+K23+K24+K25+K26+K27+K28+K29+K31+K30+K32</f>
        <v>928681383</v>
      </c>
      <c r="L17" s="4">
        <f>L18+L19+L20+L21+L22+L23+L24+L25+L26+L27+L28+L29+L31+L30+L32</f>
        <v>4677147500</v>
      </c>
      <c r="M17" s="4">
        <f>M18+M19+M20+M21+M22+M23+M24+M25+M26+M27+M28+M29+M31+M30+M32</f>
        <v>144416500</v>
      </c>
      <c r="N17" s="4">
        <f>N18+N19+N20+N21+N22+N23+N24+N25+N26+N27+N28+N29+N31+N30+N32</f>
        <v>199171000</v>
      </c>
      <c r="O17" s="4">
        <f t="shared" si="19"/>
        <v>3071656221.4599996</v>
      </c>
      <c r="P17" s="4">
        <f>P18+P19+P20+P21+P22+P23+P24+P25+P26+P27+P28+P29+P30+P31+P32</f>
        <v>449485853.35000002</v>
      </c>
      <c r="Q17" s="4">
        <f>Q18+Q19+Q20+Q21+Q22+Q23+Q24+Q25+Q26+Q27+Q28+Q29+Q30+Q31+Q32</f>
        <v>2543671635.2899995</v>
      </c>
      <c r="R17" s="4">
        <f>R18+R19+R20+R21+R22+R23+R24+R25+R26+R27+R28+R29+R30+R31+R32</f>
        <v>78498732.820000008</v>
      </c>
      <c r="S17" s="4">
        <f>S18+S19+S20+S21+S22+S23+S24+S25+S26+S27+S28+S29+S30+S31+S32</f>
        <v>0</v>
      </c>
      <c r="T17" s="13">
        <f>O17/E17*100</f>
        <v>76.302022222734863</v>
      </c>
      <c r="U17" s="13">
        <f t="shared" si="15"/>
        <v>66.084249681638624</v>
      </c>
      <c r="V17" s="13">
        <f t="shared" si="16"/>
        <v>78.509764797098271</v>
      </c>
      <c r="W17" s="13">
        <f t="shared" si="17"/>
        <v>74.377385799576246</v>
      </c>
      <c r="X17" s="13"/>
      <c r="Y17" s="13">
        <f t="shared" si="3"/>
        <v>51.629538491153873</v>
      </c>
      <c r="Z17" s="13">
        <f t="shared" si="4"/>
        <v>48.400437607351073</v>
      </c>
      <c r="AA17" s="13">
        <f t="shared" si="5"/>
        <v>54.385106206079655</v>
      </c>
      <c r="AB17" s="13">
        <f t="shared" si="6"/>
        <v>54.355792322899397</v>
      </c>
      <c r="AC17" s="53"/>
    </row>
    <row r="18" spans="1:29" ht="22.5" x14ac:dyDescent="0.25">
      <c r="A18" s="22"/>
      <c r="B18" s="6" t="s">
        <v>29</v>
      </c>
      <c r="C18" s="5" t="s">
        <v>11</v>
      </c>
      <c r="D18" s="51"/>
      <c r="E18" s="3">
        <f>F18+G18+H18+I18</f>
        <v>667688626.75999999</v>
      </c>
      <c r="F18" s="3">
        <v>667688626.75999999</v>
      </c>
      <c r="G18" s="3">
        <v>0</v>
      </c>
      <c r="H18" s="3">
        <v>0</v>
      </c>
      <c r="I18" s="3">
        <v>0</v>
      </c>
      <c r="J18" s="3">
        <f t="shared" si="1"/>
        <v>1110999923</v>
      </c>
      <c r="K18" s="3">
        <v>911828923</v>
      </c>
      <c r="L18" s="3">
        <v>0</v>
      </c>
      <c r="M18" s="3">
        <v>0</v>
      </c>
      <c r="N18" s="3">
        <v>199171000</v>
      </c>
      <c r="O18" s="3">
        <f t="shared" ref="O18:O32" si="22">P18+Q18+R18+S18</f>
        <v>442952396.62</v>
      </c>
      <c r="P18" s="3">
        <v>442952396.62</v>
      </c>
      <c r="Q18" s="3">
        <v>0</v>
      </c>
      <c r="R18" s="3">
        <v>0</v>
      </c>
      <c r="S18" s="3">
        <v>0</v>
      </c>
      <c r="T18" s="17">
        <f>O18/E18*100</f>
        <v>66.341162462127542</v>
      </c>
      <c r="U18" s="17">
        <f>P18/F18*100</f>
        <v>66.341162462127542</v>
      </c>
      <c r="V18" s="17" t="e">
        <f>Q18/G18*100</f>
        <v>#DIV/0!</v>
      </c>
      <c r="W18" s="17" t="e">
        <f>R18/H18*100</f>
        <v>#DIV/0!</v>
      </c>
      <c r="X18" s="17"/>
      <c r="Y18" s="17">
        <f t="shared" si="3"/>
        <v>39.86970542931352</v>
      </c>
      <c r="Z18" s="17">
        <f t="shared" si="4"/>
        <v>48.578454296300052</v>
      </c>
      <c r="AA18" s="17" t="e">
        <f t="shared" si="5"/>
        <v>#DIV/0!</v>
      </c>
      <c r="AB18" s="17" t="e">
        <f t="shared" si="6"/>
        <v>#DIV/0!</v>
      </c>
      <c r="AC18" s="53"/>
    </row>
    <row r="19" spans="1:29" ht="45" x14ac:dyDescent="0.25">
      <c r="A19" s="20"/>
      <c r="B19" s="6" t="s">
        <v>113</v>
      </c>
      <c r="C19" s="6" t="s">
        <v>30</v>
      </c>
      <c r="D19" s="51"/>
      <c r="E19" s="3">
        <f t="shared" ref="E19:E32" si="23">F19+G19+H19+I19</f>
        <v>74197385</v>
      </c>
      <c r="F19" s="3">
        <v>0</v>
      </c>
      <c r="G19" s="3">
        <v>0</v>
      </c>
      <c r="H19" s="3">
        <v>74197385</v>
      </c>
      <c r="I19" s="3">
        <v>0</v>
      </c>
      <c r="J19" s="3">
        <f t="shared" si="1"/>
        <v>93744000</v>
      </c>
      <c r="K19" s="3">
        <v>0</v>
      </c>
      <c r="L19" s="3">
        <v>0</v>
      </c>
      <c r="M19" s="3">
        <v>93744000</v>
      </c>
      <c r="N19" s="3">
        <v>0</v>
      </c>
      <c r="O19" s="3">
        <f t="shared" si="22"/>
        <v>58766670.630000003</v>
      </c>
      <c r="P19" s="3">
        <v>0</v>
      </c>
      <c r="Q19" s="3">
        <v>0</v>
      </c>
      <c r="R19" s="3">
        <v>58766670.630000003</v>
      </c>
      <c r="S19" s="3">
        <v>0</v>
      </c>
      <c r="T19" s="17">
        <f t="shared" si="11"/>
        <v>79.203156054623761</v>
      </c>
      <c r="U19" s="17" t="e">
        <f t="shared" si="15"/>
        <v>#DIV/0!</v>
      </c>
      <c r="V19" s="17" t="e">
        <f t="shared" si="16"/>
        <v>#DIV/0!</v>
      </c>
      <c r="W19" s="17">
        <f t="shared" si="17"/>
        <v>79.203156054623761</v>
      </c>
      <c r="X19" s="17"/>
      <c r="Y19" s="17">
        <f t="shared" si="3"/>
        <v>62.688460733486949</v>
      </c>
      <c r="Z19" s="17" t="e">
        <f t="shared" si="4"/>
        <v>#DIV/0!</v>
      </c>
      <c r="AA19" s="17" t="e">
        <f t="shared" si="5"/>
        <v>#DIV/0!</v>
      </c>
      <c r="AB19" s="17">
        <f t="shared" si="6"/>
        <v>62.688460733486949</v>
      </c>
      <c r="AC19" s="53"/>
    </row>
    <row r="20" spans="1:29" ht="49.5" customHeight="1" x14ac:dyDescent="0.25">
      <c r="A20" s="20"/>
      <c r="B20" s="6" t="s">
        <v>41</v>
      </c>
      <c r="C20" s="6" t="s">
        <v>31</v>
      </c>
      <c r="D20" s="51"/>
      <c r="E20" s="3">
        <f t="shared" si="23"/>
        <v>500000</v>
      </c>
      <c r="F20" s="3">
        <v>500000</v>
      </c>
      <c r="G20" s="3">
        <v>0</v>
      </c>
      <c r="H20" s="3">
        <v>0</v>
      </c>
      <c r="I20" s="3">
        <v>0</v>
      </c>
      <c r="J20" s="3">
        <f t="shared" si="1"/>
        <v>1016160</v>
      </c>
      <c r="K20" s="3">
        <v>1016160</v>
      </c>
      <c r="L20" s="3">
        <v>0</v>
      </c>
      <c r="M20" s="3">
        <v>0</v>
      </c>
      <c r="N20" s="3">
        <v>0</v>
      </c>
      <c r="O20" s="3">
        <f t="shared" si="22"/>
        <v>249003</v>
      </c>
      <c r="P20" s="3">
        <v>249003</v>
      </c>
      <c r="Q20" s="3">
        <v>0</v>
      </c>
      <c r="R20" s="3">
        <v>0</v>
      </c>
      <c r="S20" s="3">
        <v>0</v>
      </c>
      <c r="T20" s="17">
        <f t="shared" si="11"/>
        <v>49.800600000000003</v>
      </c>
      <c r="U20" s="17">
        <f t="shared" si="15"/>
        <v>49.800600000000003</v>
      </c>
      <c r="V20" s="17" t="e">
        <f t="shared" si="16"/>
        <v>#DIV/0!</v>
      </c>
      <c r="W20" s="17" t="e">
        <f t="shared" si="17"/>
        <v>#DIV/0!</v>
      </c>
      <c r="X20" s="17"/>
      <c r="Y20" s="17">
        <f t="shared" si="3"/>
        <v>24.504310344827587</v>
      </c>
      <c r="Z20" s="17">
        <f t="shared" si="4"/>
        <v>24.504310344827587</v>
      </c>
      <c r="AA20" s="17" t="e">
        <f t="shared" si="5"/>
        <v>#DIV/0!</v>
      </c>
      <c r="AB20" s="17" t="e">
        <f t="shared" si="6"/>
        <v>#DIV/0!</v>
      </c>
      <c r="AC20" s="53"/>
    </row>
    <row r="21" spans="1:29" ht="67.5" x14ac:dyDescent="0.25">
      <c r="A21" s="20"/>
      <c r="B21" s="6" t="s">
        <v>33</v>
      </c>
      <c r="C21" s="6" t="s">
        <v>32</v>
      </c>
      <c r="D21" s="51"/>
      <c r="E21" s="3">
        <f t="shared" si="23"/>
        <v>39696000</v>
      </c>
      <c r="F21" s="3">
        <v>0</v>
      </c>
      <c r="G21" s="3">
        <v>39696000</v>
      </c>
      <c r="H21" s="3">
        <v>0</v>
      </c>
      <c r="I21" s="3">
        <v>0</v>
      </c>
      <c r="J21" s="3">
        <f t="shared" si="1"/>
        <v>48000000</v>
      </c>
      <c r="K21" s="3">
        <v>0</v>
      </c>
      <c r="L21" s="3">
        <v>48000000</v>
      </c>
      <c r="M21" s="3">
        <v>0</v>
      </c>
      <c r="N21" s="3">
        <v>0</v>
      </c>
      <c r="O21" s="3">
        <f t="shared" si="22"/>
        <v>32540000</v>
      </c>
      <c r="P21" s="3">
        <v>0</v>
      </c>
      <c r="Q21" s="3">
        <v>32540000</v>
      </c>
      <c r="R21" s="3">
        <v>0</v>
      </c>
      <c r="S21" s="3">
        <v>0</v>
      </c>
      <c r="T21" s="17">
        <f t="shared" si="11"/>
        <v>81.972994760177343</v>
      </c>
      <c r="U21" s="17" t="e">
        <f t="shared" si="15"/>
        <v>#DIV/0!</v>
      </c>
      <c r="V21" s="17">
        <f t="shared" si="16"/>
        <v>81.972994760177343</v>
      </c>
      <c r="W21" s="17" t="e">
        <f t="shared" si="17"/>
        <v>#DIV/0!</v>
      </c>
      <c r="X21" s="17"/>
      <c r="Y21" s="17">
        <f t="shared" si="3"/>
        <v>67.791666666666657</v>
      </c>
      <c r="Z21" s="17" t="e">
        <f t="shared" si="4"/>
        <v>#DIV/0!</v>
      </c>
      <c r="AA21" s="17">
        <f t="shared" si="5"/>
        <v>67.791666666666657</v>
      </c>
      <c r="AB21" s="17" t="e">
        <f t="shared" si="6"/>
        <v>#DIV/0!</v>
      </c>
      <c r="AC21" s="53"/>
    </row>
    <row r="22" spans="1:29" ht="70.5" customHeight="1" x14ac:dyDescent="0.25">
      <c r="A22" s="20"/>
      <c r="B22" s="6" t="s">
        <v>35</v>
      </c>
      <c r="C22" s="5" t="s">
        <v>34</v>
      </c>
      <c r="D22" s="51"/>
      <c r="E22" s="3">
        <f t="shared" si="23"/>
        <v>310000</v>
      </c>
      <c r="F22" s="3">
        <v>0</v>
      </c>
      <c r="G22" s="3">
        <v>310000</v>
      </c>
      <c r="H22" s="3">
        <v>0</v>
      </c>
      <c r="I22" s="3">
        <v>0</v>
      </c>
      <c r="J22" s="3">
        <f t="shared" si="1"/>
        <v>572700</v>
      </c>
      <c r="K22" s="3">
        <v>0</v>
      </c>
      <c r="L22" s="3">
        <v>572700</v>
      </c>
      <c r="M22" s="3">
        <v>0</v>
      </c>
      <c r="N22" s="3">
        <v>0</v>
      </c>
      <c r="O22" s="3">
        <f t="shared" si="22"/>
        <v>276888</v>
      </c>
      <c r="P22" s="3">
        <v>0</v>
      </c>
      <c r="Q22" s="3">
        <v>276888</v>
      </c>
      <c r="R22" s="3">
        <v>0</v>
      </c>
      <c r="S22" s="3">
        <v>0</v>
      </c>
      <c r="T22" s="17">
        <f t="shared" si="11"/>
        <v>89.318709677419349</v>
      </c>
      <c r="U22" s="17" t="e">
        <f t="shared" si="15"/>
        <v>#DIV/0!</v>
      </c>
      <c r="V22" s="17">
        <f t="shared" si="16"/>
        <v>89.318709677419349</v>
      </c>
      <c r="W22" s="17" t="e">
        <f t="shared" si="17"/>
        <v>#DIV/0!</v>
      </c>
      <c r="X22" s="17"/>
      <c r="Y22" s="17">
        <f t="shared" si="3"/>
        <v>48.347826086956516</v>
      </c>
      <c r="Z22" s="17" t="e">
        <f t="shared" si="4"/>
        <v>#DIV/0!</v>
      </c>
      <c r="AA22" s="17">
        <f t="shared" si="5"/>
        <v>48.347826086956516</v>
      </c>
      <c r="AB22" s="17" t="e">
        <f t="shared" si="6"/>
        <v>#DIV/0!</v>
      </c>
      <c r="AC22" s="53"/>
    </row>
    <row r="23" spans="1:29" ht="78.75" x14ac:dyDescent="0.25">
      <c r="A23" s="20"/>
      <c r="B23" s="6" t="s">
        <v>37</v>
      </c>
      <c r="C23" s="5" t="s">
        <v>36</v>
      </c>
      <c r="D23" s="51"/>
      <c r="E23" s="3">
        <f t="shared" si="23"/>
        <v>183418731</v>
      </c>
      <c r="F23" s="3">
        <v>0</v>
      </c>
      <c r="G23" s="3">
        <v>183418731</v>
      </c>
      <c r="H23" s="3">
        <v>0</v>
      </c>
      <c r="I23" s="4">
        <v>0</v>
      </c>
      <c r="J23" s="3">
        <f t="shared" si="1"/>
        <v>261254700</v>
      </c>
      <c r="K23" s="3">
        <v>0</v>
      </c>
      <c r="L23" s="3">
        <f>255106800+6147900</f>
        <v>261254700</v>
      </c>
      <c r="M23" s="3">
        <v>0</v>
      </c>
      <c r="N23" s="3">
        <v>0</v>
      </c>
      <c r="O23" s="3">
        <f t="shared" si="22"/>
        <v>134514038</v>
      </c>
      <c r="P23" s="3">
        <v>0</v>
      </c>
      <c r="Q23" s="3">
        <v>134514038</v>
      </c>
      <c r="R23" s="4">
        <v>0</v>
      </c>
      <c r="S23" s="4">
        <v>0</v>
      </c>
      <c r="T23" s="17">
        <f t="shared" si="11"/>
        <v>73.337132618151202</v>
      </c>
      <c r="U23" s="17" t="e">
        <f t="shared" si="15"/>
        <v>#DIV/0!</v>
      </c>
      <c r="V23" s="17">
        <f t="shared" si="16"/>
        <v>73.337132618151202</v>
      </c>
      <c r="W23" s="17" t="e">
        <f t="shared" si="17"/>
        <v>#DIV/0!</v>
      </c>
      <c r="X23" s="17"/>
      <c r="Y23" s="17">
        <f t="shared" si="3"/>
        <v>51.487700699738603</v>
      </c>
      <c r="Z23" s="17" t="e">
        <f t="shared" si="4"/>
        <v>#DIV/0!</v>
      </c>
      <c r="AA23" s="17">
        <f t="shared" si="5"/>
        <v>51.487700699738603</v>
      </c>
      <c r="AB23" s="17" t="e">
        <f t="shared" si="6"/>
        <v>#DIV/0!</v>
      </c>
      <c r="AC23" s="53"/>
    </row>
    <row r="24" spans="1:29" ht="57.75" customHeight="1" x14ac:dyDescent="0.25">
      <c r="A24" s="20"/>
      <c r="B24" s="6" t="s">
        <v>39</v>
      </c>
      <c r="C24" s="5" t="s">
        <v>38</v>
      </c>
      <c r="D24" s="51"/>
      <c r="E24" s="3">
        <f t="shared" si="23"/>
        <v>52321440</v>
      </c>
      <c r="F24" s="3">
        <v>0</v>
      </c>
      <c r="G24" s="3">
        <v>52321440</v>
      </c>
      <c r="H24" s="3">
        <v>0</v>
      </c>
      <c r="I24" s="4">
        <v>0</v>
      </c>
      <c r="J24" s="3">
        <f t="shared" si="1"/>
        <v>72091000</v>
      </c>
      <c r="K24" s="3">
        <v>0</v>
      </c>
      <c r="L24" s="3">
        <v>72091000</v>
      </c>
      <c r="M24" s="3">
        <v>0</v>
      </c>
      <c r="N24" s="3">
        <v>0</v>
      </c>
      <c r="O24" s="3">
        <f t="shared" si="22"/>
        <v>40295937.299999997</v>
      </c>
      <c r="P24" s="3">
        <v>0</v>
      </c>
      <c r="Q24" s="3">
        <v>40295937.299999997</v>
      </c>
      <c r="R24" s="3">
        <v>0</v>
      </c>
      <c r="S24" s="3">
        <v>0</v>
      </c>
      <c r="T24" s="17">
        <f t="shared" si="11"/>
        <v>77.016109074979582</v>
      </c>
      <c r="U24" s="17" t="e">
        <f t="shared" si="15"/>
        <v>#DIV/0!</v>
      </c>
      <c r="V24" s="17">
        <f t="shared" si="16"/>
        <v>77.016109074979582</v>
      </c>
      <c r="W24" s="17" t="e">
        <f t="shared" si="17"/>
        <v>#DIV/0!</v>
      </c>
      <c r="X24" s="17"/>
      <c r="Y24" s="17">
        <f t="shared" si="3"/>
        <v>55.895933334258089</v>
      </c>
      <c r="Z24" s="17" t="e">
        <f t="shared" si="4"/>
        <v>#DIV/0!</v>
      </c>
      <c r="AA24" s="17">
        <f t="shared" si="5"/>
        <v>55.895933334258089</v>
      </c>
      <c r="AB24" s="17" t="e">
        <f t="shared" si="6"/>
        <v>#DIV/0!</v>
      </c>
      <c r="AC24" s="53"/>
    </row>
    <row r="25" spans="1:29" ht="45" x14ac:dyDescent="0.25">
      <c r="A25" s="20"/>
      <c r="B25" s="6" t="s">
        <v>40</v>
      </c>
      <c r="C25" s="5" t="s">
        <v>7</v>
      </c>
      <c r="D25" s="51"/>
      <c r="E25" s="3">
        <f t="shared" si="23"/>
        <v>765002278</v>
      </c>
      <c r="F25" s="3">
        <v>0</v>
      </c>
      <c r="G25" s="3">
        <v>765002278</v>
      </c>
      <c r="H25" s="3">
        <v>0</v>
      </c>
      <c r="I25" s="4">
        <v>0</v>
      </c>
      <c r="J25" s="3">
        <f t="shared" si="1"/>
        <v>1202411100</v>
      </c>
      <c r="K25" s="3">
        <v>0</v>
      </c>
      <c r="L25" s="3">
        <v>1202411100</v>
      </c>
      <c r="M25" s="3">
        <v>0</v>
      </c>
      <c r="N25" s="3">
        <v>0</v>
      </c>
      <c r="O25" s="3">
        <f t="shared" si="22"/>
        <v>604284747.62</v>
      </c>
      <c r="P25" s="3">
        <v>0</v>
      </c>
      <c r="Q25" s="3">
        <v>604284747.62</v>
      </c>
      <c r="R25" s="3">
        <v>0</v>
      </c>
      <c r="S25" s="3">
        <v>0</v>
      </c>
      <c r="T25" s="17">
        <f t="shared" si="11"/>
        <v>78.991235058779779</v>
      </c>
      <c r="U25" s="17" t="e">
        <f t="shared" si="15"/>
        <v>#DIV/0!</v>
      </c>
      <c r="V25" s="17">
        <f t="shared" si="16"/>
        <v>78.991235058779779</v>
      </c>
      <c r="W25" s="17" t="e">
        <f t="shared" si="17"/>
        <v>#DIV/0!</v>
      </c>
      <c r="X25" s="17"/>
      <c r="Y25" s="17">
        <f t="shared" si="3"/>
        <v>50.256085262353281</v>
      </c>
      <c r="Z25" s="17" t="e">
        <f t="shared" si="4"/>
        <v>#DIV/0!</v>
      </c>
      <c r="AA25" s="17">
        <f t="shared" si="5"/>
        <v>50.256085262353281</v>
      </c>
      <c r="AB25" s="17" t="e">
        <f t="shared" si="6"/>
        <v>#DIV/0!</v>
      </c>
      <c r="AC25" s="53"/>
    </row>
    <row r="26" spans="1:29" ht="45" x14ac:dyDescent="0.25">
      <c r="A26" s="20"/>
      <c r="B26" s="6" t="s">
        <v>42</v>
      </c>
      <c r="C26" s="5" t="s">
        <v>9</v>
      </c>
      <c r="D26" s="51"/>
      <c r="E26" s="3">
        <f t="shared" si="23"/>
        <v>228376820</v>
      </c>
      <c r="F26" s="3">
        <v>0</v>
      </c>
      <c r="G26" s="3">
        <v>228376820</v>
      </c>
      <c r="H26" s="3">
        <v>0</v>
      </c>
      <c r="I26" s="4">
        <v>0</v>
      </c>
      <c r="J26" s="3">
        <f t="shared" si="1"/>
        <v>304942400</v>
      </c>
      <c r="K26" s="3">
        <v>0</v>
      </c>
      <c r="L26" s="3">
        <v>304942400</v>
      </c>
      <c r="M26" s="3">
        <v>0</v>
      </c>
      <c r="N26" s="3">
        <v>0</v>
      </c>
      <c r="O26" s="3">
        <f t="shared" si="22"/>
        <v>193432958.31999999</v>
      </c>
      <c r="P26" s="3">
        <v>0</v>
      </c>
      <c r="Q26" s="3">
        <v>193432958.31999999</v>
      </c>
      <c r="R26" s="3">
        <v>0</v>
      </c>
      <c r="S26" s="3">
        <v>0</v>
      </c>
      <c r="T26" s="17">
        <f t="shared" si="11"/>
        <v>84.699033080502645</v>
      </c>
      <c r="U26" s="17" t="e">
        <f t="shared" si="15"/>
        <v>#DIV/0!</v>
      </c>
      <c r="V26" s="17">
        <f t="shared" si="16"/>
        <v>84.699033080502645</v>
      </c>
      <c r="W26" s="17" t="e">
        <f t="shared" si="17"/>
        <v>#DIV/0!</v>
      </c>
      <c r="X26" s="17"/>
      <c r="Y26" s="17">
        <f t="shared" si="3"/>
        <v>63.432621478679252</v>
      </c>
      <c r="Z26" s="17" t="e">
        <f t="shared" si="4"/>
        <v>#DIV/0!</v>
      </c>
      <c r="AA26" s="17">
        <f t="shared" si="5"/>
        <v>63.432621478679252</v>
      </c>
      <c r="AB26" s="17" t="e">
        <f t="shared" si="6"/>
        <v>#DIV/0!</v>
      </c>
      <c r="AC26" s="53"/>
    </row>
    <row r="27" spans="1:29" ht="54" customHeight="1" x14ac:dyDescent="0.25">
      <c r="A27" s="20"/>
      <c r="B27" s="6" t="s">
        <v>43</v>
      </c>
      <c r="C27" s="5" t="s">
        <v>8</v>
      </c>
      <c r="D27" s="51"/>
      <c r="E27" s="3">
        <f t="shared" si="23"/>
        <v>1909539545</v>
      </c>
      <c r="F27" s="3">
        <v>0</v>
      </c>
      <c r="G27" s="3">
        <v>1909539545</v>
      </c>
      <c r="H27" s="3">
        <v>0</v>
      </c>
      <c r="I27" s="4">
        <v>0</v>
      </c>
      <c r="J27" s="3">
        <f t="shared" si="1"/>
        <v>2682050300</v>
      </c>
      <c r="K27" s="3">
        <v>0</v>
      </c>
      <c r="L27" s="3">
        <v>2682050300</v>
      </c>
      <c r="M27" s="3">
        <v>0</v>
      </c>
      <c r="N27" s="3">
        <v>0</v>
      </c>
      <c r="O27" s="3">
        <f t="shared" si="22"/>
        <v>1492780495.75</v>
      </c>
      <c r="P27" s="3">
        <v>0</v>
      </c>
      <c r="Q27" s="3">
        <v>1492780495.75</v>
      </c>
      <c r="R27" s="3">
        <v>0</v>
      </c>
      <c r="S27" s="3">
        <v>0</v>
      </c>
      <c r="T27" s="17">
        <f t="shared" si="11"/>
        <v>78.174892981857568</v>
      </c>
      <c r="U27" s="17" t="e">
        <f t="shared" si="15"/>
        <v>#DIV/0!</v>
      </c>
      <c r="V27" s="17">
        <f t="shared" si="16"/>
        <v>78.174892981857568</v>
      </c>
      <c r="W27" s="17" t="e">
        <f t="shared" si="17"/>
        <v>#DIV/0!</v>
      </c>
      <c r="X27" s="17"/>
      <c r="Y27" s="17">
        <f t="shared" si="3"/>
        <v>55.658184179096118</v>
      </c>
      <c r="Z27" s="17" t="e">
        <f t="shared" si="4"/>
        <v>#DIV/0!</v>
      </c>
      <c r="AA27" s="17">
        <f t="shared" si="5"/>
        <v>55.658184179096118</v>
      </c>
      <c r="AB27" s="17" t="e">
        <f t="shared" si="6"/>
        <v>#DIV/0!</v>
      </c>
      <c r="AC27" s="53"/>
    </row>
    <row r="28" spans="1:29" ht="45" x14ac:dyDescent="0.25">
      <c r="A28" s="20"/>
      <c r="B28" s="6" t="s">
        <v>44</v>
      </c>
      <c r="C28" s="5" t="s">
        <v>10</v>
      </c>
      <c r="D28" s="51"/>
      <c r="E28" s="3">
        <f t="shared" si="23"/>
        <v>18828600</v>
      </c>
      <c r="F28" s="3">
        <v>0</v>
      </c>
      <c r="G28" s="3">
        <v>18828600</v>
      </c>
      <c r="H28" s="3">
        <v>0</v>
      </c>
      <c r="I28" s="4">
        <v>0</v>
      </c>
      <c r="J28" s="3">
        <f t="shared" si="1"/>
        <v>29266700</v>
      </c>
      <c r="K28" s="3">
        <v>0</v>
      </c>
      <c r="L28" s="3">
        <v>29266700</v>
      </c>
      <c r="M28" s="3">
        <v>0</v>
      </c>
      <c r="N28" s="3">
        <v>0</v>
      </c>
      <c r="O28" s="3">
        <f t="shared" si="22"/>
        <v>15598472.720000001</v>
      </c>
      <c r="P28" s="3">
        <v>0</v>
      </c>
      <c r="Q28" s="3">
        <v>15598472.720000001</v>
      </c>
      <c r="R28" s="3">
        <v>0</v>
      </c>
      <c r="S28" s="3">
        <v>0</v>
      </c>
      <c r="T28" s="17">
        <f t="shared" si="11"/>
        <v>82.844570068937685</v>
      </c>
      <c r="U28" s="17" t="e">
        <f t="shared" si="15"/>
        <v>#DIV/0!</v>
      </c>
      <c r="V28" s="17">
        <f t="shared" si="16"/>
        <v>82.844570068937685</v>
      </c>
      <c r="W28" s="17" t="e">
        <f t="shared" si="17"/>
        <v>#DIV/0!</v>
      </c>
      <c r="X28" s="17"/>
      <c r="Y28" s="17">
        <f t="shared" si="3"/>
        <v>53.297682075532947</v>
      </c>
      <c r="Z28" s="17" t="e">
        <f t="shared" si="4"/>
        <v>#DIV/0!</v>
      </c>
      <c r="AA28" s="17">
        <f t="shared" si="5"/>
        <v>53.297682075532947</v>
      </c>
      <c r="AB28" s="17" t="e">
        <f t="shared" si="6"/>
        <v>#DIV/0!</v>
      </c>
      <c r="AC28" s="53"/>
    </row>
    <row r="29" spans="1:29" ht="22.5" x14ac:dyDescent="0.25">
      <c r="A29" s="20"/>
      <c r="B29" s="6" t="s">
        <v>45</v>
      </c>
      <c r="C29" s="5" t="s">
        <v>13</v>
      </c>
      <c r="D29" s="51"/>
      <c r="E29" s="3">
        <f t="shared" si="23"/>
        <v>200000</v>
      </c>
      <c r="F29" s="3">
        <v>0</v>
      </c>
      <c r="G29" s="3">
        <v>200000</v>
      </c>
      <c r="H29" s="3">
        <v>0</v>
      </c>
      <c r="I29" s="4">
        <v>0</v>
      </c>
      <c r="J29" s="3">
        <f t="shared" si="1"/>
        <v>300000</v>
      </c>
      <c r="K29" s="3">
        <v>0</v>
      </c>
      <c r="L29" s="3">
        <v>300000</v>
      </c>
      <c r="M29" s="3">
        <v>0</v>
      </c>
      <c r="N29" s="3">
        <v>0</v>
      </c>
      <c r="O29" s="3">
        <f t="shared" si="22"/>
        <v>100000</v>
      </c>
      <c r="P29" s="3">
        <v>0</v>
      </c>
      <c r="Q29" s="3">
        <v>100000</v>
      </c>
      <c r="R29" s="3">
        <v>0</v>
      </c>
      <c r="S29" s="3">
        <v>0</v>
      </c>
      <c r="T29" s="17">
        <f t="shared" si="11"/>
        <v>50</v>
      </c>
      <c r="U29" s="17" t="e">
        <f t="shared" si="15"/>
        <v>#DIV/0!</v>
      </c>
      <c r="V29" s="17">
        <f t="shared" si="16"/>
        <v>50</v>
      </c>
      <c r="W29" s="17" t="e">
        <f t="shared" si="17"/>
        <v>#DIV/0!</v>
      </c>
      <c r="X29" s="17"/>
      <c r="Y29" s="17">
        <f t="shared" si="3"/>
        <v>33.333333333333329</v>
      </c>
      <c r="Z29" s="17" t="e">
        <f t="shared" si="4"/>
        <v>#DIV/0!</v>
      </c>
      <c r="AA29" s="17">
        <f t="shared" si="5"/>
        <v>33.333333333333329</v>
      </c>
      <c r="AB29" s="17" t="e">
        <f t="shared" si="6"/>
        <v>#DIV/0!</v>
      </c>
      <c r="AC29" s="53"/>
    </row>
    <row r="30" spans="1:29" ht="12" customHeight="1" x14ac:dyDescent="0.25">
      <c r="A30" s="20"/>
      <c r="B30" s="6" t="s">
        <v>46</v>
      </c>
      <c r="C30" s="5" t="s">
        <v>16</v>
      </c>
      <c r="D30" s="51"/>
      <c r="E30" s="3">
        <f t="shared" si="23"/>
        <v>2008182</v>
      </c>
      <c r="F30" s="3">
        <v>2008182</v>
      </c>
      <c r="G30" s="3">
        <v>0</v>
      </c>
      <c r="H30" s="3">
        <v>0</v>
      </c>
      <c r="I30" s="4">
        <v>0</v>
      </c>
      <c r="J30" s="3">
        <f t="shared" si="1"/>
        <v>3045900</v>
      </c>
      <c r="K30" s="3">
        <v>3045900</v>
      </c>
      <c r="L30" s="3">
        <v>0</v>
      </c>
      <c r="M30" s="3">
        <v>0</v>
      </c>
      <c r="N30" s="3">
        <v>0</v>
      </c>
      <c r="O30" s="3">
        <f t="shared" si="22"/>
        <v>1303817.5</v>
      </c>
      <c r="P30" s="3">
        <v>1303817.5</v>
      </c>
      <c r="Q30" s="3">
        <v>0</v>
      </c>
      <c r="R30" s="3">
        <v>0</v>
      </c>
      <c r="S30" s="3">
        <v>0</v>
      </c>
      <c r="T30" s="17">
        <f t="shared" si="11"/>
        <v>64.925265737866383</v>
      </c>
      <c r="U30" s="17">
        <f t="shared" si="15"/>
        <v>64.925265737866383</v>
      </c>
      <c r="V30" s="17" t="e">
        <f t="shared" si="16"/>
        <v>#DIV/0!</v>
      </c>
      <c r="W30" s="17" t="e">
        <f t="shared" si="17"/>
        <v>#DIV/0!</v>
      </c>
      <c r="X30" s="17"/>
      <c r="Y30" s="17">
        <f t="shared" si="3"/>
        <v>42.805656784530022</v>
      </c>
      <c r="Z30" s="17">
        <f t="shared" si="4"/>
        <v>42.805656784530022</v>
      </c>
      <c r="AA30" s="17" t="e">
        <f t="shared" si="5"/>
        <v>#DIV/0!</v>
      </c>
      <c r="AB30" s="17" t="e">
        <f t="shared" si="6"/>
        <v>#DIV/0!</v>
      </c>
      <c r="AC30" s="53"/>
    </row>
    <row r="31" spans="1:29" ht="56.25" x14ac:dyDescent="0.25">
      <c r="A31" s="20"/>
      <c r="B31" s="6" t="s">
        <v>47</v>
      </c>
      <c r="C31" s="5" t="s">
        <v>15</v>
      </c>
      <c r="D31" s="51"/>
      <c r="E31" s="3">
        <f t="shared" si="23"/>
        <v>83317456.129999995</v>
      </c>
      <c r="F31" s="3">
        <v>9974117.7699999996</v>
      </c>
      <c r="G31" s="3">
        <v>41999594.189999998</v>
      </c>
      <c r="H31" s="3">
        <v>31343744.170000002</v>
      </c>
      <c r="I31" s="4">
        <v>0</v>
      </c>
      <c r="J31" s="3">
        <f t="shared" si="1"/>
        <v>139471500</v>
      </c>
      <c r="K31" s="3">
        <v>12790400</v>
      </c>
      <c r="L31" s="3">
        <v>76008600</v>
      </c>
      <c r="M31" s="3">
        <v>50672500</v>
      </c>
      <c r="N31" s="3">
        <v>0</v>
      </c>
      <c r="O31" s="3">
        <f t="shared" si="22"/>
        <v>54310796</v>
      </c>
      <c r="P31" s="3">
        <v>4980636.2300000004</v>
      </c>
      <c r="Q31" s="3">
        <v>29598097.579999998</v>
      </c>
      <c r="R31" s="3">
        <v>19732062.190000001</v>
      </c>
      <c r="S31" s="3">
        <v>0</v>
      </c>
      <c r="T31" s="17">
        <f t="shared" si="11"/>
        <v>65.185374737388784</v>
      </c>
      <c r="U31" s="17">
        <f t="shared" si="15"/>
        <v>49.935606786002495</v>
      </c>
      <c r="V31" s="17">
        <f t="shared" si="16"/>
        <v>70.472341818596036</v>
      </c>
      <c r="W31" s="17">
        <f t="shared" si="17"/>
        <v>62.95374950413909</v>
      </c>
      <c r="X31" s="17"/>
      <c r="Y31" s="17">
        <f t="shared" si="3"/>
        <v>38.940425821762872</v>
      </c>
      <c r="Z31" s="17">
        <f t="shared" si="4"/>
        <v>38.940425866274708</v>
      </c>
      <c r="AA31" s="17">
        <f t="shared" si="5"/>
        <v>38.940458816502343</v>
      </c>
      <c r="AB31" s="17">
        <f t="shared" si="6"/>
        <v>38.940376318515959</v>
      </c>
      <c r="AC31" s="53"/>
    </row>
    <row r="32" spans="1:29" ht="27" customHeight="1" x14ac:dyDescent="0.25">
      <c r="A32" s="20"/>
      <c r="B32" s="6" t="s">
        <v>48</v>
      </c>
      <c r="C32" s="5" t="s">
        <v>14</v>
      </c>
      <c r="D32" s="51"/>
      <c r="E32" s="3">
        <f t="shared" si="23"/>
        <v>250000</v>
      </c>
      <c r="F32" s="3">
        <v>0</v>
      </c>
      <c r="G32" s="3">
        <v>250000</v>
      </c>
      <c r="H32" s="3">
        <v>0</v>
      </c>
      <c r="I32" s="4">
        <v>0</v>
      </c>
      <c r="J32" s="3">
        <f t="shared" si="1"/>
        <v>250000</v>
      </c>
      <c r="K32" s="3">
        <v>0</v>
      </c>
      <c r="L32" s="3">
        <v>250000</v>
      </c>
      <c r="M32" s="3">
        <v>0</v>
      </c>
      <c r="N32" s="3">
        <v>0</v>
      </c>
      <c r="O32" s="3">
        <f t="shared" si="22"/>
        <v>250000</v>
      </c>
      <c r="P32" s="3">
        <v>0</v>
      </c>
      <c r="Q32" s="3">
        <v>250000</v>
      </c>
      <c r="R32" s="3">
        <v>0</v>
      </c>
      <c r="S32" s="3">
        <v>0</v>
      </c>
      <c r="T32" s="17">
        <f t="shared" si="11"/>
        <v>100</v>
      </c>
      <c r="U32" s="17" t="e">
        <f t="shared" si="15"/>
        <v>#DIV/0!</v>
      </c>
      <c r="V32" s="17">
        <f t="shared" si="16"/>
        <v>100</v>
      </c>
      <c r="W32" s="17" t="e">
        <f t="shared" si="17"/>
        <v>#DIV/0!</v>
      </c>
      <c r="X32" s="17"/>
      <c r="Y32" s="17">
        <f t="shared" si="3"/>
        <v>100</v>
      </c>
      <c r="Z32" s="17" t="e">
        <f t="shared" si="4"/>
        <v>#DIV/0!</v>
      </c>
      <c r="AA32" s="17">
        <f t="shared" si="5"/>
        <v>100</v>
      </c>
      <c r="AB32" s="17" t="e">
        <f t="shared" si="6"/>
        <v>#DIV/0!</v>
      </c>
      <c r="AC32" s="53"/>
    </row>
    <row r="33" spans="1:29" ht="31.5" x14ac:dyDescent="0.25">
      <c r="A33" s="19" t="s">
        <v>93</v>
      </c>
      <c r="B33" s="23" t="s">
        <v>49</v>
      </c>
      <c r="C33" s="52" t="s">
        <v>74</v>
      </c>
      <c r="D33" s="51" t="s">
        <v>66</v>
      </c>
      <c r="E33" s="4">
        <f t="shared" ref="E33:E41" si="24">F33+G33+H33+I33</f>
        <v>30861171.129999999</v>
      </c>
      <c r="F33" s="4">
        <f t="shared" ref="F33:H33" si="25">F34</f>
        <v>30861171.129999999</v>
      </c>
      <c r="G33" s="4">
        <f t="shared" si="25"/>
        <v>0</v>
      </c>
      <c r="H33" s="4">
        <f t="shared" si="25"/>
        <v>0</v>
      </c>
      <c r="I33" s="4">
        <f>I34</f>
        <v>0</v>
      </c>
      <c r="J33" s="4">
        <f t="shared" si="1"/>
        <v>42234000</v>
      </c>
      <c r="K33" s="4">
        <f t="shared" ref="K33:M33" si="26">K34</f>
        <v>42234000</v>
      </c>
      <c r="L33" s="4">
        <f t="shared" si="26"/>
        <v>0</v>
      </c>
      <c r="M33" s="4">
        <f t="shared" si="26"/>
        <v>0</v>
      </c>
      <c r="N33" s="4">
        <f>N34</f>
        <v>0</v>
      </c>
      <c r="O33" s="4">
        <f t="shared" ref="O33:O41" si="27">P33+Q33+R33+S33</f>
        <v>19383039.489999998</v>
      </c>
      <c r="P33" s="4">
        <f t="shared" ref="P33:Q33" si="28">P34</f>
        <v>19383039.489999998</v>
      </c>
      <c r="Q33" s="4">
        <f t="shared" si="28"/>
        <v>0</v>
      </c>
      <c r="R33" s="4">
        <f>R34</f>
        <v>0</v>
      </c>
      <c r="S33" s="4">
        <f>S34</f>
        <v>0</v>
      </c>
      <c r="T33" s="13">
        <f t="shared" si="11"/>
        <v>62.807206532605754</v>
      </c>
      <c r="U33" s="13">
        <f t="shared" si="15"/>
        <v>62.807206532605754</v>
      </c>
      <c r="V33" s="13" t="e">
        <f t="shared" si="16"/>
        <v>#DIV/0!</v>
      </c>
      <c r="W33" s="13" t="e">
        <f t="shared" si="17"/>
        <v>#DIV/0!</v>
      </c>
      <c r="X33" s="13"/>
      <c r="Y33" s="13">
        <f t="shared" si="3"/>
        <v>45.894396670928636</v>
      </c>
      <c r="Z33" s="13">
        <f t="shared" si="4"/>
        <v>45.894396670928636</v>
      </c>
      <c r="AA33" s="13" t="e">
        <f t="shared" si="5"/>
        <v>#DIV/0!</v>
      </c>
      <c r="AB33" s="13" t="e">
        <f t="shared" si="6"/>
        <v>#DIV/0!</v>
      </c>
      <c r="AC33" s="53"/>
    </row>
    <row r="34" spans="1:29" ht="12" customHeight="1" x14ac:dyDescent="0.25">
      <c r="A34" s="21"/>
      <c r="B34" s="6" t="s">
        <v>50</v>
      </c>
      <c r="C34" s="38" t="s">
        <v>12</v>
      </c>
      <c r="D34" s="51"/>
      <c r="E34" s="3">
        <f t="shared" si="24"/>
        <v>30861171.129999999</v>
      </c>
      <c r="F34" s="3">
        <v>30861171.129999999</v>
      </c>
      <c r="G34" s="3">
        <v>0</v>
      </c>
      <c r="H34" s="3">
        <v>0</v>
      </c>
      <c r="I34" s="4">
        <v>0</v>
      </c>
      <c r="J34" s="3">
        <f t="shared" si="1"/>
        <v>42234000</v>
      </c>
      <c r="K34" s="3">
        <v>42234000</v>
      </c>
      <c r="L34" s="3">
        <v>0</v>
      </c>
      <c r="M34" s="3">
        <v>0</v>
      </c>
      <c r="N34" s="4">
        <v>0</v>
      </c>
      <c r="O34" s="3">
        <f t="shared" si="27"/>
        <v>19383039.489999998</v>
      </c>
      <c r="P34" s="3">
        <v>19383039.489999998</v>
      </c>
      <c r="Q34" s="3">
        <v>0</v>
      </c>
      <c r="R34" s="3">
        <v>0</v>
      </c>
      <c r="S34" s="4">
        <v>0</v>
      </c>
      <c r="T34" s="17">
        <f t="shared" si="11"/>
        <v>62.807206532605754</v>
      </c>
      <c r="U34" s="17">
        <f t="shared" si="15"/>
        <v>62.807206532605754</v>
      </c>
      <c r="V34" s="17" t="e">
        <f t="shared" si="16"/>
        <v>#DIV/0!</v>
      </c>
      <c r="W34" s="17" t="e">
        <f t="shared" si="17"/>
        <v>#DIV/0!</v>
      </c>
      <c r="X34" s="17"/>
      <c r="Y34" s="17">
        <f t="shared" si="3"/>
        <v>45.894396670928636</v>
      </c>
      <c r="Z34" s="17">
        <f t="shared" si="4"/>
        <v>45.894396670928636</v>
      </c>
      <c r="AA34" s="17" t="e">
        <f t="shared" si="5"/>
        <v>#DIV/0!</v>
      </c>
      <c r="AB34" s="17" t="e">
        <f t="shared" si="6"/>
        <v>#DIV/0!</v>
      </c>
      <c r="AC34" s="53"/>
    </row>
    <row r="35" spans="1:29" ht="56.25" customHeight="1" x14ac:dyDescent="0.25">
      <c r="A35" s="21" t="s">
        <v>94</v>
      </c>
      <c r="B35" s="23" t="s">
        <v>52</v>
      </c>
      <c r="C35" s="52" t="s">
        <v>73</v>
      </c>
      <c r="D35" s="51" t="s">
        <v>66</v>
      </c>
      <c r="E35" s="4">
        <f t="shared" si="24"/>
        <v>44000</v>
      </c>
      <c r="F35" s="4">
        <f t="shared" ref="F35:H35" si="29">F36</f>
        <v>44000</v>
      </c>
      <c r="G35" s="4">
        <f t="shared" si="29"/>
        <v>0</v>
      </c>
      <c r="H35" s="4">
        <f t="shared" si="29"/>
        <v>0</v>
      </c>
      <c r="I35" s="4">
        <f>I36</f>
        <v>0</v>
      </c>
      <c r="J35" s="4">
        <f t="shared" si="1"/>
        <v>88000</v>
      </c>
      <c r="K35" s="4">
        <f t="shared" ref="K35:M35" si="30">K36</f>
        <v>88000</v>
      </c>
      <c r="L35" s="4">
        <f t="shared" si="30"/>
        <v>0</v>
      </c>
      <c r="M35" s="4">
        <f t="shared" si="30"/>
        <v>0</v>
      </c>
      <c r="N35" s="4">
        <f>N36</f>
        <v>0</v>
      </c>
      <c r="O35" s="4">
        <f t="shared" si="27"/>
        <v>36000</v>
      </c>
      <c r="P35" s="4">
        <f t="shared" ref="P35:Q35" si="31">P36</f>
        <v>36000</v>
      </c>
      <c r="Q35" s="4">
        <f t="shared" si="31"/>
        <v>0</v>
      </c>
      <c r="R35" s="4">
        <f>R36</f>
        <v>0</v>
      </c>
      <c r="S35" s="4">
        <f>S36</f>
        <v>0</v>
      </c>
      <c r="T35" s="13">
        <f>O35/E35*100</f>
        <v>81.818181818181827</v>
      </c>
      <c r="U35" s="13">
        <f t="shared" si="15"/>
        <v>81.818181818181827</v>
      </c>
      <c r="V35" s="13" t="e">
        <f t="shared" si="16"/>
        <v>#DIV/0!</v>
      </c>
      <c r="W35" s="13" t="e">
        <f t="shared" si="17"/>
        <v>#DIV/0!</v>
      </c>
      <c r="X35" s="13"/>
      <c r="Y35" s="13">
        <f t="shared" si="3"/>
        <v>40.909090909090914</v>
      </c>
      <c r="Z35" s="13">
        <f t="shared" si="4"/>
        <v>40.909090909090914</v>
      </c>
      <c r="AA35" s="13" t="e">
        <f t="shared" si="5"/>
        <v>#DIV/0!</v>
      </c>
      <c r="AB35" s="13" t="e">
        <f t="shared" si="6"/>
        <v>#DIV/0!</v>
      </c>
      <c r="AC35" s="53"/>
    </row>
    <row r="36" spans="1:29" ht="16.5" customHeight="1" x14ac:dyDescent="0.25">
      <c r="A36" s="22"/>
      <c r="B36" s="6" t="s">
        <v>51</v>
      </c>
      <c r="C36" s="5" t="s">
        <v>16</v>
      </c>
      <c r="D36" s="51"/>
      <c r="E36" s="3">
        <f t="shared" si="24"/>
        <v>44000</v>
      </c>
      <c r="F36" s="3">
        <v>44000</v>
      </c>
      <c r="G36" s="3">
        <v>0</v>
      </c>
      <c r="H36" s="3">
        <v>0</v>
      </c>
      <c r="I36" s="3">
        <v>0</v>
      </c>
      <c r="J36" s="3">
        <f t="shared" si="1"/>
        <v>88000</v>
      </c>
      <c r="K36" s="3">
        <v>88000</v>
      </c>
      <c r="L36" s="3">
        <v>0</v>
      </c>
      <c r="M36" s="3">
        <v>0</v>
      </c>
      <c r="N36" s="3">
        <v>0</v>
      </c>
      <c r="O36" s="3">
        <f t="shared" si="27"/>
        <v>36000</v>
      </c>
      <c r="P36" s="3">
        <v>36000</v>
      </c>
      <c r="Q36" s="3">
        <v>0</v>
      </c>
      <c r="R36" s="3">
        <v>0</v>
      </c>
      <c r="S36" s="3">
        <v>0</v>
      </c>
      <c r="T36" s="17">
        <f t="shared" si="11"/>
        <v>81.818181818181827</v>
      </c>
      <c r="U36" s="17">
        <f t="shared" si="15"/>
        <v>81.818181818181827</v>
      </c>
      <c r="V36" s="17" t="e">
        <f t="shared" si="16"/>
        <v>#DIV/0!</v>
      </c>
      <c r="W36" s="17" t="e">
        <f t="shared" si="17"/>
        <v>#DIV/0!</v>
      </c>
      <c r="X36" s="17"/>
      <c r="Y36" s="17">
        <f t="shared" si="3"/>
        <v>40.909090909090914</v>
      </c>
      <c r="Z36" s="17">
        <f t="shared" si="4"/>
        <v>40.909090909090914</v>
      </c>
      <c r="AA36" s="17" t="e">
        <f t="shared" si="5"/>
        <v>#DIV/0!</v>
      </c>
      <c r="AB36" s="17" t="e">
        <f t="shared" si="6"/>
        <v>#DIV/0!</v>
      </c>
      <c r="AC36" s="53"/>
    </row>
    <row r="37" spans="1:29" ht="21" x14ac:dyDescent="0.25">
      <c r="A37" s="21" t="s">
        <v>95</v>
      </c>
      <c r="B37" s="23" t="s">
        <v>54</v>
      </c>
      <c r="C37" s="1" t="s">
        <v>77</v>
      </c>
      <c r="D37" s="2" t="s">
        <v>66</v>
      </c>
      <c r="E37" s="39">
        <f t="shared" si="24"/>
        <v>3799715</v>
      </c>
      <c r="F37" s="39">
        <f t="shared" ref="F37:H37" si="32">F38+F39</f>
        <v>0</v>
      </c>
      <c r="G37" s="39">
        <f t="shared" si="32"/>
        <v>3799715</v>
      </c>
      <c r="H37" s="39">
        <f t="shared" si="32"/>
        <v>0</v>
      </c>
      <c r="I37" s="39">
        <f>I38+I39</f>
        <v>0</v>
      </c>
      <c r="J37" s="39">
        <f t="shared" si="1"/>
        <v>4326950</v>
      </c>
      <c r="K37" s="39">
        <f t="shared" ref="K37:M37" si="33">K38+K39</f>
        <v>423650</v>
      </c>
      <c r="L37" s="39">
        <f t="shared" si="33"/>
        <v>3903300</v>
      </c>
      <c r="M37" s="39">
        <f t="shared" si="33"/>
        <v>0</v>
      </c>
      <c r="N37" s="39">
        <f>N38+N39</f>
        <v>0</v>
      </c>
      <c r="O37" s="39">
        <f t="shared" si="27"/>
        <v>2785241.04</v>
      </c>
      <c r="P37" s="39">
        <f t="shared" ref="P37:Q37" si="34">P38+P39</f>
        <v>0</v>
      </c>
      <c r="Q37" s="39">
        <f t="shared" si="34"/>
        <v>2785241.04</v>
      </c>
      <c r="R37" s="39">
        <f>R38+R39</f>
        <v>0</v>
      </c>
      <c r="S37" s="39">
        <f>S38+S39</f>
        <v>0</v>
      </c>
      <c r="T37" s="13">
        <f t="shared" si="11"/>
        <v>73.301314440688316</v>
      </c>
      <c r="U37" s="13" t="e">
        <f t="shared" si="15"/>
        <v>#DIV/0!</v>
      </c>
      <c r="V37" s="13">
        <f t="shared" si="16"/>
        <v>73.301314440688316</v>
      </c>
      <c r="W37" s="13" t="e">
        <f t="shared" si="17"/>
        <v>#DIV/0!</v>
      </c>
      <c r="X37" s="13"/>
      <c r="Y37" s="13">
        <f t="shared" si="3"/>
        <v>64.369614624620112</v>
      </c>
      <c r="Z37" s="13">
        <f t="shared" si="4"/>
        <v>0</v>
      </c>
      <c r="AA37" s="13">
        <f t="shared" si="5"/>
        <v>71.356058719545004</v>
      </c>
      <c r="AB37" s="13" t="e">
        <f t="shared" si="6"/>
        <v>#DIV/0!</v>
      </c>
      <c r="AC37" s="18"/>
    </row>
    <row r="38" spans="1:29" ht="105" customHeight="1" x14ac:dyDescent="0.25">
      <c r="A38" s="22"/>
      <c r="B38" s="6" t="s">
        <v>55</v>
      </c>
      <c r="C38" s="5" t="s">
        <v>53</v>
      </c>
      <c r="D38" s="51"/>
      <c r="E38" s="3">
        <f t="shared" si="24"/>
        <v>3799715</v>
      </c>
      <c r="F38" s="3">
        <v>0</v>
      </c>
      <c r="G38" s="3">
        <v>3799715</v>
      </c>
      <c r="H38" s="3">
        <v>0</v>
      </c>
      <c r="I38" s="3">
        <v>0</v>
      </c>
      <c r="J38" s="3">
        <f t="shared" si="1"/>
        <v>3903300</v>
      </c>
      <c r="K38" s="3">
        <v>0</v>
      </c>
      <c r="L38" s="3">
        <v>3903300</v>
      </c>
      <c r="M38" s="3">
        <v>0</v>
      </c>
      <c r="N38" s="4">
        <v>0</v>
      </c>
      <c r="O38" s="3">
        <f t="shared" si="27"/>
        <v>2785241.04</v>
      </c>
      <c r="P38" s="3">
        <v>0</v>
      </c>
      <c r="Q38" s="3">
        <v>2785241.04</v>
      </c>
      <c r="R38" s="3">
        <v>0</v>
      </c>
      <c r="S38" s="3">
        <v>0</v>
      </c>
      <c r="T38" s="17">
        <f t="shared" si="11"/>
        <v>73.301314440688316</v>
      </c>
      <c r="U38" s="17" t="e">
        <f t="shared" si="15"/>
        <v>#DIV/0!</v>
      </c>
      <c r="V38" s="17">
        <f t="shared" si="16"/>
        <v>73.301314440688316</v>
      </c>
      <c r="W38" s="17" t="e">
        <f t="shared" si="17"/>
        <v>#DIV/0!</v>
      </c>
      <c r="X38" s="17"/>
      <c r="Y38" s="17">
        <f t="shared" si="3"/>
        <v>71.356058719545004</v>
      </c>
      <c r="Z38" s="17" t="e">
        <f t="shared" si="4"/>
        <v>#DIV/0!</v>
      </c>
      <c r="AA38" s="17">
        <f t="shared" si="5"/>
        <v>71.356058719545004</v>
      </c>
      <c r="AB38" s="17" t="e">
        <f t="shared" si="6"/>
        <v>#DIV/0!</v>
      </c>
      <c r="AC38" s="53"/>
    </row>
    <row r="39" spans="1:29" ht="13.5" customHeight="1" x14ac:dyDescent="0.25">
      <c r="A39" s="22"/>
      <c r="B39" s="6" t="s">
        <v>56</v>
      </c>
      <c r="C39" s="5" t="s">
        <v>16</v>
      </c>
      <c r="D39" s="51"/>
      <c r="E39" s="3">
        <f t="shared" si="24"/>
        <v>0</v>
      </c>
      <c r="F39" s="3">
        <v>0</v>
      </c>
      <c r="G39" s="3">
        <v>0</v>
      </c>
      <c r="H39" s="3">
        <v>0</v>
      </c>
      <c r="I39" s="3">
        <v>0</v>
      </c>
      <c r="J39" s="3">
        <f t="shared" si="1"/>
        <v>423650</v>
      </c>
      <c r="K39" s="3">
        <v>423650</v>
      </c>
      <c r="L39" s="3">
        <v>0</v>
      </c>
      <c r="M39" s="3">
        <v>0</v>
      </c>
      <c r="N39" s="3">
        <v>0</v>
      </c>
      <c r="O39" s="3">
        <f t="shared" si="27"/>
        <v>0</v>
      </c>
      <c r="P39" s="3">
        <v>0</v>
      </c>
      <c r="Q39" s="3">
        <v>0</v>
      </c>
      <c r="R39" s="3">
        <v>0</v>
      </c>
      <c r="S39" s="3">
        <v>0</v>
      </c>
      <c r="T39" s="17" t="e">
        <f t="shared" si="11"/>
        <v>#DIV/0!</v>
      </c>
      <c r="U39" s="17" t="e">
        <f t="shared" si="15"/>
        <v>#DIV/0!</v>
      </c>
      <c r="V39" s="17" t="e">
        <f t="shared" si="16"/>
        <v>#DIV/0!</v>
      </c>
      <c r="W39" s="17" t="e">
        <f t="shared" si="17"/>
        <v>#DIV/0!</v>
      </c>
      <c r="X39" s="17"/>
      <c r="Y39" s="17">
        <f t="shared" si="3"/>
        <v>0</v>
      </c>
      <c r="Z39" s="17">
        <f t="shared" si="4"/>
        <v>0</v>
      </c>
      <c r="AA39" s="17" t="e">
        <f t="shared" si="5"/>
        <v>#DIV/0!</v>
      </c>
      <c r="AB39" s="17" t="e">
        <f t="shared" si="6"/>
        <v>#DIV/0!</v>
      </c>
      <c r="AC39" s="53"/>
    </row>
    <row r="40" spans="1:29" ht="52.5" x14ac:dyDescent="0.25">
      <c r="A40" s="21" t="s">
        <v>96</v>
      </c>
      <c r="B40" s="53"/>
      <c r="C40" s="52" t="s">
        <v>72</v>
      </c>
      <c r="D40" s="51" t="s">
        <v>66</v>
      </c>
      <c r="E40" s="4">
        <f>F40+G40+H40+I40</f>
        <v>55000</v>
      </c>
      <c r="F40" s="4">
        <f t="shared" ref="F40:H40" si="35">F41</f>
        <v>55000</v>
      </c>
      <c r="G40" s="4">
        <f t="shared" si="35"/>
        <v>0</v>
      </c>
      <c r="H40" s="4">
        <f t="shared" si="35"/>
        <v>0</v>
      </c>
      <c r="I40" s="4">
        <f>I41</f>
        <v>0</v>
      </c>
      <c r="J40" s="4">
        <f t="shared" si="1"/>
        <v>55000</v>
      </c>
      <c r="K40" s="4">
        <f t="shared" ref="K40:M40" si="36">K41</f>
        <v>55000</v>
      </c>
      <c r="L40" s="4">
        <f t="shared" si="36"/>
        <v>0</v>
      </c>
      <c r="M40" s="4">
        <f t="shared" si="36"/>
        <v>0</v>
      </c>
      <c r="N40" s="4">
        <f>N41</f>
        <v>0</v>
      </c>
      <c r="O40" s="4">
        <f t="shared" si="27"/>
        <v>49000</v>
      </c>
      <c r="P40" s="4">
        <f t="shared" ref="P40:Q40" si="37">P41</f>
        <v>49000</v>
      </c>
      <c r="Q40" s="4">
        <f t="shared" si="37"/>
        <v>0</v>
      </c>
      <c r="R40" s="4">
        <f>R41</f>
        <v>0</v>
      </c>
      <c r="S40" s="4">
        <f>S41</f>
        <v>0</v>
      </c>
      <c r="T40" s="13">
        <f t="shared" si="11"/>
        <v>89.090909090909093</v>
      </c>
      <c r="U40" s="13">
        <f t="shared" si="15"/>
        <v>89.090909090909093</v>
      </c>
      <c r="V40" s="13" t="e">
        <f t="shared" si="16"/>
        <v>#DIV/0!</v>
      </c>
      <c r="W40" s="13" t="e">
        <f t="shared" si="17"/>
        <v>#DIV/0!</v>
      </c>
      <c r="X40" s="13" t="e">
        <f>S40/I40*100</f>
        <v>#DIV/0!</v>
      </c>
      <c r="Y40" s="13">
        <f t="shared" si="3"/>
        <v>89.090909090909093</v>
      </c>
      <c r="Z40" s="13">
        <f t="shared" si="4"/>
        <v>89.090909090909093</v>
      </c>
      <c r="AA40" s="13" t="e">
        <f t="shared" si="5"/>
        <v>#DIV/0!</v>
      </c>
      <c r="AB40" s="13" t="e">
        <f t="shared" si="6"/>
        <v>#DIV/0!</v>
      </c>
      <c r="AC40" s="53"/>
    </row>
    <row r="41" spans="1:29" ht="13.5" customHeight="1" x14ac:dyDescent="0.25">
      <c r="A41" s="22"/>
      <c r="B41" s="6" t="s">
        <v>57</v>
      </c>
      <c r="C41" s="5" t="s">
        <v>16</v>
      </c>
      <c r="D41" s="51"/>
      <c r="E41" s="3">
        <f t="shared" si="24"/>
        <v>55000</v>
      </c>
      <c r="F41" s="3">
        <v>55000</v>
      </c>
      <c r="G41" s="3">
        <v>0</v>
      </c>
      <c r="H41" s="3">
        <v>0</v>
      </c>
      <c r="I41" s="3">
        <v>0</v>
      </c>
      <c r="J41" s="3">
        <f t="shared" si="1"/>
        <v>55000</v>
      </c>
      <c r="K41" s="3">
        <v>55000</v>
      </c>
      <c r="L41" s="3">
        <v>0</v>
      </c>
      <c r="M41" s="3">
        <v>0</v>
      </c>
      <c r="N41" s="4">
        <v>0</v>
      </c>
      <c r="O41" s="3">
        <f t="shared" si="27"/>
        <v>49000</v>
      </c>
      <c r="P41" s="3">
        <v>49000</v>
      </c>
      <c r="Q41" s="3">
        <v>0</v>
      </c>
      <c r="R41" s="3">
        <v>0</v>
      </c>
      <c r="S41" s="3">
        <v>0</v>
      </c>
      <c r="T41" s="17">
        <f t="shared" si="11"/>
        <v>89.090909090909093</v>
      </c>
      <c r="U41" s="17">
        <f t="shared" si="15"/>
        <v>89.090909090909093</v>
      </c>
      <c r="V41" s="17" t="e">
        <f t="shared" si="16"/>
        <v>#DIV/0!</v>
      </c>
      <c r="W41" s="17" t="e">
        <f t="shared" si="17"/>
        <v>#DIV/0!</v>
      </c>
      <c r="X41" s="13" t="e">
        <f t="shared" ref="X41:X44" si="38">S41/I41*100</f>
        <v>#DIV/0!</v>
      </c>
      <c r="Y41" s="17">
        <f t="shared" si="3"/>
        <v>89.090909090909093</v>
      </c>
      <c r="Z41" s="17">
        <f t="shared" si="4"/>
        <v>89.090909090909093</v>
      </c>
      <c r="AA41" s="17" t="e">
        <f t="shared" si="5"/>
        <v>#DIV/0!</v>
      </c>
      <c r="AB41" s="17" t="e">
        <f t="shared" si="6"/>
        <v>#DIV/0!</v>
      </c>
      <c r="AC41" s="53"/>
    </row>
    <row r="42" spans="1:29" ht="35.25" customHeight="1" x14ac:dyDescent="0.25">
      <c r="A42" s="20"/>
      <c r="B42" s="6"/>
      <c r="C42" s="62" t="s">
        <v>127</v>
      </c>
      <c r="D42" s="51" t="s">
        <v>67</v>
      </c>
      <c r="E42" s="3">
        <f>F42+G42+H42</f>
        <v>15694751</v>
      </c>
      <c r="F42" s="4">
        <f t="shared" ref="F42:S42" si="39">F43+F44</f>
        <v>15694751</v>
      </c>
      <c r="G42" s="4">
        <f t="shared" si="39"/>
        <v>0</v>
      </c>
      <c r="H42" s="4">
        <f t="shared" si="39"/>
        <v>0</v>
      </c>
      <c r="I42" s="4">
        <f t="shared" si="39"/>
        <v>0</v>
      </c>
      <c r="J42" s="4">
        <f t="shared" si="39"/>
        <v>30218017</v>
      </c>
      <c r="K42" s="4">
        <f t="shared" si="39"/>
        <v>30218017</v>
      </c>
      <c r="L42" s="4">
        <f t="shared" si="39"/>
        <v>0</v>
      </c>
      <c r="M42" s="4">
        <f t="shared" si="39"/>
        <v>0</v>
      </c>
      <c r="N42" s="4">
        <f t="shared" si="39"/>
        <v>0</v>
      </c>
      <c r="O42" s="4">
        <f t="shared" si="39"/>
        <v>14993290.619999999</v>
      </c>
      <c r="P42" s="4">
        <f t="shared" si="39"/>
        <v>14993290.619999999</v>
      </c>
      <c r="Q42" s="4">
        <f t="shared" si="39"/>
        <v>0</v>
      </c>
      <c r="R42" s="4">
        <f t="shared" si="39"/>
        <v>0</v>
      </c>
      <c r="S42" s="4">
        <f t="shared" si="39"/>
        <v>0</v>
      </c>
      <c r="T42" s="17">
        <f t="shared" si="11"/>
        <v>95.530605232284344</v>
      </c>
      <c r="U42" s="17">
        <f t="shared" si="15"/>
        <v>95.530605232284344</v>
      </c>
      <c r="V42" s="17" t="e">
        <f t="shared" si="16"/>
        <v>#DIV/0!</v>
      </c>
      <c r="W42" s="17" t="e">
        <f t="shared" si="17"/>
        <v>#DIV/0!</v>
      </c>
      <c r="X42" s="13" t="e">
        <f t="shared" si="38"/>
        <v>#DIV/0!</v>
      </c>
      <c r="Y42" s="17">
        <f t="shared" si="3"/>
        <v>49.617056671852424</v>
      </c>
      <c r="Z42" s="17">
        <f t="shared" si="4"/>
        <v>49.617056671852424</v>
      </c>
      <c r="AA42" s="17" t="e">
        <f t="shared" si="5"/>
        <v>#DIV/0!</v>
      </c>
      <c r="AB42" s="17" t="e">
        <f t="shared" si="6"/>
        <v>#DIV/0!</v>
      </c>
      <c r="AC42" s="53"/>
    </row>
    <row r="43" spans="1:29" ht="13.5" customHeight="1" x14ac:dyDescent="0.25">
      <c r="A43" s="20"/>
      <c r="B43" s="6" t="s">
        <v>118</v>
      </c>
      <c r="C43" s="63" t="s">
        <v>117</v>
      </c>
      <c r="D43" s="51"/>
      <c r="E43" s="3">
        <f t="shared" ref="E43:E44" si="40">F43+G43+H43</f>
        <v>7423716</v>
      </c>
      <c r="F43" s="3">
        <v>7423716</v>
      </c>
      <c r="G43" s="3">
        <v>0</v>
      </c>
      <c r="H43" s="3">
        <v>0</v>
      </c>
      <c r="I43" s="3"/>
      <c r="J43" s="3">
        <f>K43+L43+M43+N43</f>
        <v>9540430</v>
      </c>
      <c r="K43" s="3">
        <v>9540430</v>
      </c>
      <c r="L43" s="3">
        <v>0</v>
      </c>
      <c r="M43" s="3">
        <v>0</v>
      </c>
      <c r="N43" s="4">
        <v>0</v>
      </c>
      <c r="O43" s="3">
        <f>P43+Q43+R43+S43</f>
        <v>2941801.93</v>
      </c>
      <c r="P43" s="3">
        <v>2941801.93</v>
      </c>
      <c r="Q43" s="3">
        <v>0</v>
      </c>
      <c r="R43" s="3">
        <v>0</v>
      </c>
      <c r="S43" s="3">
        <v>0</v>
      </c>
      <c r="T43" s="17">
        <f t="shared" si="11"/>
        <v>39.627080696513715</v>
      </c>
      <c r="U43" s="17">
        <f t="shared" si="15"/>
        <v>39.627080696513715</v>
      </c>
      <c r="V43" s="17" t="e">
        <f t="shared" si="16"/>
        <v>#DIV/0!</v>
      </c>
      <c r="W43" s="17" t="e">
        <f t="shared" si="17"/>
        <v>#DIV/0!</v>
      </c>
      <c r="X43" s="13" t="e">
        <f t="shared" si="38"/>
        <v>#DIV/0!</v>
      </c>
      <c r="Y43" s="17">
        <f t="shared" si="3"/>
        <v>30.83510837561829</v>
      </c>
      <c r="Z43" s="17">
        <f t="shared" si="4"/>
        <v>30.83510837561829</v>
      </c>
      <c r="AA43" s="17" t="e">
        <f t="shared" si="5"/>
        <v>#DIV/0!</v>
      </c>
      <c r="AB43" s="17" t="e">
        <f t="shared" si="6"/>
        <v>#DIV/0!</v>
      </c>
      <c r="AC43" s="53"/>
    </row>
    <row r="44" spans="1:29" ht="13.5" customHeight="1" x14ac:dyDescent="0.2">
      <c r="A44" s="20"/>
      <c r="B44" s="64" t="s">
        <v>119</v>
      </c>
      <c r="C44" s="65" t="s">
        <v>12</v>
      </c>
      <c r="D44" s="51"/>
      <c r="E44" s="3">
        <f t="shared" si="40"/>
        <v>8271035</v>
      </c>
      <c r="F44" s="3">
        <v>8271035</v>
      </c>
      <c r="G44" s="3">
        <v>0</v>
      </c>
      <c r="H44" s="3">
        <v>0</v>
      </c>
      <c r="I44" s="3"/>
      <c r="J44" s="3">
        <f>K44+L44+M44+N44</f>
        <v>20677587</v>
      </c>
      <c r="K44" s="3">
        <v>20677587</v>
      </c>
      <c r="L44" s="3">
        <v>0</v>
      </c>
      <c r="M44" s="3">
        <v>0</v>
      </c>
      <c r="N44" s="4">
        <v>0</v>
      </c>
      <c r="O44" s="3">
        <f>P44+Q44+R44+S44</f>
        <v>12051488.689999999</v>
      </c>
      <c r="P44" s="3">
        <v>12051488.689999999</v>
      </c>
      <c r="Q44" s="3">
        <v>0</v>
      </c>
      <c r="R44" s="3">
        <v>0</v>
      </c>
      <c r="S44" s="3">
        <v>0</v>
      </c>
      <c r="T44" s="17">
        <f t="shared" si="11"/>
        <v>145.70714173014622</v>
      </c>
      <c r="U44" s="17">
        <f t="shared" si="15"/>
        <v>145.70714173014622</v>
      </c>
      <c r="V44" s="17" t="e">
        <f t="shared" si="16"/>
        <v>#DIV/0!</v>
      </c>
      <c r="W44" s="17" t="e">
        <f t="shared" si="17"/>
        <v>#DIV/0!</v>
      </c>
      <c r="X44" s="13" t="e">
        <f t="shared" si="38"/>
        <v>#DIV/0!</v>
      </c>
      <c r="Y44" s="17">
        <f t="shared" si="3"/>
        <v>58.282858101382907</v>
      </c>
      <c r="Z44" s="17">
        <f t="shared" si="4"/>
        <v>58.282858101382907</v>
      </c>
      <c r="AA44" s="17" t="e">
        <f t="shared" si="5"/>
        <v>#DIV/0!</v>
      </c>
      <c r="AB44" s="17" t="e">
        <f t="shared" si="6"/>
        <v>#DIV/0!</v>
      </c>
      <c r="AC44" s="53"/>
    </row>
    <row r="45" spans="1:29" s="15" customFormat="1" ht="23.25" customHeight="1" x14ac:dyDescent="0.25">
      <c r="A45" s="19" t="s">
        <v>92</v>
      </c>
      <c r="B45" s="24"/>
      <c r="C45" s="40" t="s">
        <v>97</v>
      </c>
      <c r="D45" s="2"/>
      <c r="E45" s="39">
        <f>E46</f>
        <v>42284653</v>
      </c>
      <c r="F45" s="39">
        <f t="shared" ref="F45:S45" si="41">F46</f>
        <v>42002353</v>
      </c>
      <c r="G45" s="39">
        <f t="shared" si="41"/>
        <v>282300</v>
      </c>
      <c r="H45" s="39">
        <f t="shared" si="41"/>
        <v>0</v>
      </c>
      <c r="I45" s="39">
        <f t="shared" si="41"/>
        <v>0</v>
      </c>
      <c r="J45" s="39">
        <f t="shared" si="1"/>
        <v>65646464</v>
      </c>
      <c r="K45" s="39">
        <f t="shared" si="41"/>
        <v>65364164</v>
      </c>
      <c r="L45" s="39">
        <f t="shared" si="41"/>
        <v>282300</v>
      </c>
      <c r="M45" s="39">
        <f t="shared" si="41"/>
        <v>0</v>
      </c>
      <c r="N45" s="39">
        <f t="shared" si="41"/>
        <v>0</v>
      </c>
      <c r="O45" s="39">
        <f t="shared" si="41"/>
        <v>33490240.309999999</v>
      </c>
      <c r="P45" s="39">
        <f t="shared" si="41"/>
        <v>33207940.309999999</v>
      </c>
      <c r="Q45" s="39">
        <f t="shared" si="41"/>
        <v>282300</v>
      </c>
      <c r="R45" s="39">
        <f t="shared" si="41"/>
        <v>0</v>
      </c>
      <c r="S45" s="39">
        <f t="shared" si="41"/>
        <v>0</v>
      </c>
      <c r="T45" s="13">
        <f t="shared" si="11"/>
        <v>79.201880431654487</v>
      </c>
      <c r="U45" s="13">
        <f t="shared" si="15"/>
        <v>79.062095187857679</v>
      </c>
      <c r="V45" s="17">
        <f t="shared" si="16"/>
        <v>100</v>
      </c>
      <c r="W45" s="13" t="e">
        <f t="shared" si="17"/>
        <v>#DIV/0!</v>
      </c>
      <c r="X45" s="13"/>
      <c r="Y45" s="13">
        <f t="shared" si="3"/>
        <v>51.016061291587611</v>
      </c>
      <c r="Z45" s="13">
        <f t="shared" si="4"/>
        <v>50.804505523852484</v>
      </c>
      <c r="AA45" s="13">
        <f t="shared" si="5"/>
        <v>100</v>
      </c>
      <c r="AB45" s="13" t="e">
        <f t="shared" si="6"/>
        <v>#DIV/0!</v>
      </c>
      <c r="AC45" s="14"/>
    </row>
    <row r="46" spans="1:29" s="15" customFormat="1" ht="36" customHeight="1" x14ac:dyDescent="0.25">
      <c r="A46" s="21" t="s">
        <v>89</v>
      </c>
      <c r="B46" s="14"/>
      <c r="C46" s="52" t="s">
        <v>78</v>
      </c>
      <c r="D46" s="51" t="s">
        <v>66</v>
      </c>
      <c r="E46" s="4">
        <f>F46+G46+H46</f>
        <v>42284653</v>
      </c>
      <c r="F46" s="4">
        <f>F47+F48</f>
        <v>42002353</v>
      </c>
      <c r="G46" s="4">
        <f t="shared" ref="G46:H46" si="42">G47+G48</f>
        <v>282300</v>
      </c>
      <c r="H46" s="4">
        <f t="shared" si="42"/>
        <v>0</v>
      </c>
      <c r="I46" s="4">
        <f>I47</f>
        <v>0</v>
      </c>
      <c r="J46" s="4">
        <f t="shared" si="1"/>
        <v>65646464</v>
      </c>
      <c r="K46" s="4">
        <f>K47+K48</f>
        <v>65364164</v>
      </c>
      <c r="L46" s="4">
        <f t="shared" ref="L46" si="43">L47+L48</f>
        <v>282300</v>
      </c>
      <c r="M46" s="4">
        <f t="shared" ref="M46" si="44">M47+M48</f>
        <v>0</v>
      </c>
      <c r="N46" s="4">
        <f>N47</f>
        <v>0</v>
      </c>
      <c r="O46" s="4">
        <f>P46+Q46+R46+S46</f>
        <v>33490240.309999999</v>
      </c>
      <c r="P46" s="4">
        <f>P47+P48</f>
        <v>33207940.309999999</v>
      </c>
      <c r="Q46" s="4">
        <f t="shared" ref="Q46" si="45">Q47+Q48</f>
        <v>282300</v>
      </c>
      <c r="R46" s="4">
        <f t="shared" ref="R46" si="46">R47+R48</f>
        <v>0</v>
      </c>
      <c r="S46" s="4">
        <f>S47</f>
        <v>0</v>
      </c>
      <c r="T46" s="13">
        <f t="shared" si="11"/>
        <v>79.201880431654487</v>
      </c>
      <c r="U46" s="13">
        <f t="shared" si="15"/>
        <v>79.062095187857679</v>
      </c>
      <c r="V46" s="13">
        <f t="shared" si="16"/>
        <v>100</v>
      </c>
      <c r="W46" s="13" t="e">
        <f t="shared" si="17"/>
        <v>#DIV/0!</v>
      </c>
      <c r="X46" s="13"/>
      <c r="Y46" s="13">
        <f t="shared" si="3"/>
        <v>51.016061291587611</v>
      </c>
      <c r="Z46" s="13">
        <f t="shared" si="4"/>
        <v>50.804505523852484</v>
      </c>
      <c r="AA46" s="13">
        <f t="shared" si="5"/>
        <v>100</v>
      </c>
      <c r="AB46" s="13" t="e">
        <f t="shared" si="6"/>
        <v>#DIV/0!</v>
      </c>
      <c r="AC46" s="14"/>
    </row>
    <row r="47" spans="1:29" ht="15.75" customHeight="1" x14ac:dyDescent="0.25">
      <c r="A47" s="19"/>
      <c r="B47" s="23" t="s">
        <v>28</v>
      </c>
      <c r="C47" s="5" t="s">
        <v>18</v>
      </c>
      <c r="D47" s="51"/>
      <c r="E47" s="3">
        <f>F47+G47+H47+I47</f>
        <v>42002353</v>
      </c>
      <c r="F47" s="3">
        <f>41526689+475664</f>
        <v>42002353</v>
      </c>
      <c r="G47" s="3">
        <v>0</v>
      </c>
      <c r="H47" s="3">
        <v>0</v>
      </c>
      <c r="I47" s="4">
        <v>0</v>
      </c>
      <c r="J47" s="3">
        <f t="shared" si="1"/>
        <v>65364164</v>
      </c>
      <c r="K47" s="3">
        <f>64888500+475664</f>
        <v>65364164</v>
      </c>
      <c r="L47" s="3">
        <v>0</v>
      </c>
      <c r="M47" s="3">
        <v>0</v>
      </c>
      <c r="N47" s="3">
        <v>0</v>
      </c>
      <c r="O47" s="3">
        <f>P47+Q47+R47+S47</f>
        <v>33207940.309999999</v>
      </c>
      <c r="P47" s="3">
        <v>33207940.309999999</v>
      </c>
      <c r="Q47" s="3">
        <v>0</v>
      </c>
      <c r="R47" s="3">
        <v>0</v>
      </c>
      <c r="S47" s="3">
        <v>0</v>
      </c>
      <c r="T47" s="17">
        <f t="shared" si="11"/>
        <v>79.062095187857679</v>
      </c>
      <c r="U47" s="17">
        <f t="shared" si="15"/>
        <v>79.062095187857679</v>
      </c>
      <c r="V47" s="17" t="e">
        <f t="shared" si="16"/>
        <v>#DIV/0!</v>
      </c>
      <c r="W47" s="17" t="e">
        <f t="shared" si="17"/>
        <v>#DIV/0!</v>
      </c>
      <c r="X47" s="17"/>
      <c r="Y47" s="17">
        <f t="shared" si="3"/>
        <v>50.804505523852484</v>
      </c>
      <c r="Z47" s="17">
        <f t="shared" si="4"/>
        <v>50.804505523852484</v>
      </c>
      <c r="AA47" s="17" t="e">
        <f t="shared" si="5"/>
        <v>#DIV/0!</v>
      </c>
      <c r="AB47" s="17" t="e">
        <f t="shared" si="6"/>
        <v>#DIV/0!</v>
      </c>
      <c r="AC47" s="53"/>
    </row>
    <row r="48" spans="1:29" ht="71.25" customHeight="1" x14ac:dyDescent="0.25">
      <c r="A48" s="19"/>
      <c r="B48" s="23" t="s">
        <v>120</v>
      </c>
      <c r="C48" s="5" t="s">
        <v>123</v>
      </c>
      <c r="D48" s="51"/>
      <c r="E48" s="3">
        <f>F48+G48+H48+I48</f>
        <v>282300</v>
      </c>
      <c r="F48" s="3">
        <v>0</v>
      </c>
      <c r="G48" s="3">
        <v>282300</v>
      </c>
      <c r="H48" s="3">
        <v>0</v>
      </c>
      <c r="I48" s="4">
        <v>0</v>
      </c>
      <c r="J48" s="3">
        <f t="shared" ref="J48" si="47">K48+L48+M48+N48</f>
        <v>282300</v>
      </c>
      <c r="K48" s="3">
        <v>0</v>
      </c>
      <c r="L48" s="3">
        <v>282300</v>
      </c>
      <c r="M48" s="3">
        <v>0</v>
      </c>
      <c r="N48" s="3">
        <v>0</v>
      </c>
      <c r="O48" s="3">
        <f>P48+Q48+R48+S48</f>
        <v>282300</v>
      </c>
      <c r="P48" s="3">
        <v>0</v>
      </c>
      <c r="Q48" s="3">
        <v>282300</v>
      </c>
      <c r="R48" s="3">
        <v>0</v>
      </c>
      <c r="S48" s="3">
        <v>0</v>
      </c>
      <c r="T48" s="17">
        <f t="shared" ref="T48" si="48">O48/E48*100</f>
        <v>100</v>
      </c>
      <c r="U48" s="17" t="e">
        <f t="shared" ref="U48" si="49">P48/F48*100</f>
        <v>#DIV/0!</v>
      </c>
      <c r="V48" s="17">
        <f t="shared" ref="V48" si="50">Q48/G48*100</f>
        <v>100</v>
      </c>
      <c r="W48" s="17" t="e">
        <f t="shared" ref="W48" si="51">R48/H48*100</f>
        <v>#DIV/0!</v>
      </c>
      <c r="X48" s="17"/>
      <c r="Y48" s="17">
        <f t="shared" ref="Y48" si="52">O48/J48*100</f>
        <v>100</v>
      </c>
      <c r="Z48" s="17" t="e">
        <f t="shared" ref="Z48" si="53">P48/K48*100</f>
        <v>#DIV/0!</v>
      </c>
      <c r="AA48" s="17">
        <f t="shared" ref="AA48" si="54">Q48/L48*100</f>
        <v>100</v>
      </c>
      <c r="AB48" s="17" t="e">
        <f t="shared" ref="AB48" si="55">R48/M48*100</f>
        <v>#DIV/0!</v>
      </c>
      <c r="AC48" s="53"/>
    </row>
    <row r="49" spans="1:29" s="15" customFormat="1" ht="16.5" customHeight="1" x14ac:dyDescent="0.25">
      <c r="A49" s="21" t="s">
        <v>90</v>
      </c>
      <c r="B49" s="14"/>
      <c r="C49" s="1" t="s">
        <v>19</v>
      </c>
      <c r="D49" s="2"/>
      <c r="E49" s="39">
        <f>F49+G49+H49+I49</f>
        <v>52333651</v>
      </c>
      <c r="F49" s="39">
        <f t="shared" ref="F49:H49" si="56">F50</f>
        <v>14320490</v>
      </c>
      <c r="G49" s="39">
        <f t="shared" si="56"/>
        <v>38013161</v>
      </c>
      <c r="H49" s="39">
        <f t="shared" si="56"/>
        <v>0</v>
      </c>
      <c r="I49" s="39">
        <f t="shared" ref="I49:S49" si="57">I50</f>
        <v>0</v>
      </c>
      <c r="J49" s="39">
        <f t="shared" si="1"/>
        <v>63712296</v>
      </c>
      <c r="K49" s="39">
        <f t="shared" si="57"/>
        <v>16016098</v>
      </c>
      <c r="L49" s="39">
        <f t="shared" si="57"/>
        <v>47696198</v>
      </c>
      <c r="M49" s="39">
        <f t="shared" si="57"/>
        <v>0</v>
      </c>
      <c r="N49" s="39">
        <f t="shared" si="57"/>
        <v>0</v>
      </c>
      <c r="O49" s="39">
        <f t="shared" si="57"/>
        <v>32752194.119999997</v>
      </c>
      <c r="P49" s="39">
        <f t="shared" si="57"/>
        <v>10131192.289999999</v>
      </c>
      <c r="Q49" s="39">
        <f t="shared" si="57"/>
        <v>22621001.829999998</v>
      </c>
      <c r="R49" s="39">
        <f t="shared" si="57"/>
        <v>0</v>
      </c>
      <c r="S49" s="39">
        <f t="shared" si="57"/>
        <v>0</v>
      </c>
      <c r="T49" s="13">
        <f t="shared" si="11"/>
        <v>62.583430534972607</v>
      </c>
      <c r="U49" s="13">
        <f t="shared" si="15"/>
        <v>70.746128728835387</v>
      </c>
      <c r="V49" s="13">
        <f t="shared" si="16"/>
        <v>59.508341939782369</v>
      </c>
      <c r="W49" s="13" t="e">
        <f t="shared" si="17"/>
        <v>#DIV/0!</v>
      </c>
      <c r="X49" s="13"/>
      <c r="Y49" s="13">
        <f t="shared" si="3"/>
        <v>51.40639433242211</v>
      </c>
      <c r="Z49" s="13">
        <f t="shared" si="4"/>
        <v>63.256308059553575</v>
      </c>
      <c r="AA49" s="13">
        <f t="shared" si="5"/>
        <v>47.427264181518197</v>
      </c>
      <c r="AB49" s="13" t="e">
        <f t="shared" si="6"/>
        <v>#DIV/0!</v>
      </c>
      <c r="AC49" s="14"/>
    </row>
    <row r="50" spans="1:29" s="15" customFormat="1" ht="24" customHeight="1" x14ac:dyDescent="0.25">
      <c r="A50" s="21" t="s">
        <v>98</v>
      </c>
      <c r="B50" s="24" t="s">
        <v>63</v>
      </c>
      <c r="C50" s="1" t="s">
        <v>25</v>
      </c>
      <c r="D50" s="2" t="s">
        <v>66</v>
      </c>
      <c r="E50" s="39">
        <f>F50+G50+H50+I50</f>
        <v>52333651</v>
      </c>
      <c r="F50" s="39">
        <f>F51+F52+F53+F54</f>
        <v>14320490</v>
      </c>
      <c r="G50" s="39">
        <f t="shared" ref="G50:H50" si="58">G51+G52+G53+G54</f>
        <v>38013161</v>
      </c>
      <c r="H50" s="39">
        <f t="shared" si="58"/>
        <v>0</v>
      </c>
      <c r="I50" s="39">
        <f>I51</f>
        <v>0</v>
      </c>
      <c r="J50" s="39">
        <f t="shared" si="1"/>
        <v>63712296</v>
      </c>
      <c r="K50" s="39">
        <f>K51+K52+K53+K54</f>
        <v>16016098</v>
      </c>
      <c r="L50" s="39">
        <f t="shared" ref="L50:M50" si="59">L51+L52+L53+L54</f>
        <v>47696198</v>
      </c>
      <c r="M50" s="39">
        <f t="shared" si="59"/>
        <v>0</v>
      </c>
      <c r="N50" s="39">
        <f>N51+N52+N53+N54</f>
        <v>0</v>
      </c>
      <c r="O50" s="39">
        <f>P50+Q50+R50+S50</f>
        <v>32752194.119999997</v>
      </c>
      <c r="P50" s="39">
        <f t="shared" ref="P50:Q50" si="60">P51+P52+P53+P54</f>
        <v>10131192.289999999</v>
      </c>
      <c r="Q50" s="39">
        <f t="shared" si="60"/>
        <v>22621001.829999998</v>
      </c>
      <c r="R50" s="39">
        <f>R51+R52+R53+R54</f>
        <v>0</v>
      </c>
      <c r="S50" s="39">
        <f>S51+S52+S53+S54</f>
        <v>0</v>
      </c>
      <c r="T50" s="13">
        <f t="shared" si="11"/>
        <v>62.583430534972607</v>
      </c>
      <c r="U50" s="13">
        <f t="shared" si="15"/>
        <v>70.746128728835387</v>
      </c>
      <c r="V50" s="13">
        <f t="shared" si="16"/>
        <v>59.508341939782369</v>
      </c>
      <c r="W50" s="13" t="e">
        <f t="shared" si="17"/>
        <v>#DIV/0!</v>
      </c>
      <c r="X50" s="13"/>
      <c r="Y50" s="13">
        <f t="shared" si="3"/>
        <v>51.40639433242211</v>
      </c>
      <c r="Z50" s="13">
        <f t="shared" si="4"/>
        <v>63.256308059553575</v>
      </c>
      <c r="AA50" s="13">
        <f t="shared" si="5"/>
        <v>47.427264181518197</v>
      </c>
      <c r="AB50" s="13" t="e">
        <f t="shared" si="6"/>
        <v>#DIV/0!</v>
      </c>
      <c r="AC50" s="14"/>
    </row>
    <row r="51" spans="1:29" ht="15.75" customHeight="1" x14ac:dyDescent="0.25">
      <c r="A51" s="22"/>
      <c r="B51" s="6" t="s">
        <v>58</v>
      </c>
      <c r="C51" s="5" t="s">
        <v>17</v>
      </c>
      <c r="D51" s="51"/>
      <c r="E51" s="3">
        <f>F51+G51+H51+I51</f>
        <v>9452296</v>
      </c>
      <c r="F51" s="3">
        <v>9452296</v>
      </c>
      <c r="G51" s="3">
        <v>0</v>
      </c>
      <c r="H51" s="3">
        <v>0</v>
      </c>
      <c r="I51" s="3">
        <v>0</v>
      </c>
      <c r="J51" s="3">
        <f t="shared" si="1"/>
        <v>9625100</v>
      </c>
      <c r="K51" s="3">
        <v>9625100</v>
      </c>
      <c r="L51" s="3">
        <v>0</v>
      </c>
      <c r="M51" s="3">
        <v>0</v>
      </c>
      <c r="N51" s="4">
        <v>0</v>
      </c>
      <c r="O51" s="3">
        <f>P51+Q51+R51+S51</f>
        <v>6533165.8499999996</v>
      </c>
      <c r="P51" s="3">
        <v>6533165.8499999996</v>
      </c>
      <c r="Q51" s="3">
        <v>0</v>
      </c>
      <c r="R51" s="3">
        <v>0</v>
      </c>
      <c r="S51" s="3">
        <v>0</v>
      </c>
      <c r="T51" s="17">
        <f t="shared" si="11"/>
        <v>69.117237229980944</v>
      </c>
      <c r="U51" s="17">
        <f t="shared" si="15"/>
        <v>69.117237229980944</v>
      </c>
      <c r="V51" s="17" t="e">
        <f t="shared" si="16"/>
        <v>#DIV/0!</v>
      </c>
      <c r="W51" s="17" t="e">
        <f t="shared" si="17"/>
        <v>#DIV/0!</v>
      </c>
      <c r="X51" s="17"/>
      <c r="Y51" s="17">
        <f t="shared" si="3"/>
        <v>67.876342583453678</v>
      </c>
      <c r="Z51" s="17">
        <f t="shared" si="4"/>
        <v>67.876342583453678</v>
      </c>
      <c r="AA51" s="17" t="e">
        <f t="shared" si="5"/>
        <v>#DIV/0!</v>
      </c>
      <c r="AB51" s="17" t="e">
        <f t="shared" si="6"/>
        <v>#DIV/0!</v>
      </c>
      <c r="AC51" s="53"/>
    </row>
    <row r="52" spans="1:29" ht="60" customHeight="1" x14ac:dyDescent="0.25">
      <c r="A52" s="22"/>
      <c r="B52" s="6" t="s">
        <v>59</v>
      </c>
      <c r="C52" s="5" t="s">
        <v>23</v>
      </c>
      <c r="D52" s="51"/>
      <c r="E52" s="3">
        <f t="shared" ref="E52:E54" si="61">F52+G52+H52+I52</f>
        <v>14604559</v>
      </c>
      <c r="F52" s="3">
        <v>0</v>
      </c>
      <c r="G52" s="3">
        <v>14604559</v>
      </c>
      <c r="H52" s="3">
        <v>0</v>
      </c>
      <c r="I52" s="3">
        <v>0</v>
      </c>
      <c r="J52" s="3">
        <f t="shared" si="1"/>
        <v>19172998</v>
      </c>
      <c r="K52" s="3">
        <v>0</v>
      </c>
      <c r="L52" s="3">
        <v>19172998</v>
      </c>
      <c r="M52" s="3">
        <v>0</v>
      </c>
      <c r="N52" s="4">
        <v>0</v>
      </c>
      <c r="O52" s="3">
        <f t="shared" ref="O52:O54" si="62">P52+Q52+R52+S52</f>
        <v>10794080.869999999</v>
      </c>
      <c r="P52" s="3">
        <v>0</v>
      </c>
      <c r="Q52" s="3">
        <v>10794080.869999999</v>
      </c>
      <c r="R52" s="3">
        <v>0</v>
      </c>
      <c r="S52" s="3">
        <v>0</v>
      </c>
      <c r="T52" s="17">
        <f t="shared" si="11"/>
        <v>73.908981914482993</v>
      </c>
      <c r="U52" s="17" t="e">
        <f t="shared" si="15"/>
        <v>#DIV/0!</v>
      </c>
      <c r="V52" s="17">
        <f t="shared" si="16"/>
        <v>73.908981914482993</v>
      </c>
      <c r="W52" s="17" t="e">
        <f t="shared" si="17"/>
        <v>#DIV/0!</v>
      </c>
      <c r="X52" s="17"/>
      <c r="Y52" s="17">
        <f t="shared" si="3"/>
        <v>56.298346612251251</v>
      </c>
      <c r="Z52" s="17" t="e">
        <f t="shared" si="4"/>
        <v>#DIV/0!</v>
      </c>
      <c r="AA52" s="17">
        <f t="shared" si="5"/>
        <v>56.298346612251251</v>
      </c>
      <c r="AB52" s="17" t="e">
        <f t="shared" si="6"/>
        <v>#DIV/0!</v>
      </c>
      <c r="AC52" s="53"/>
    </row>
    <row r="53" spans="1:29" ht="58.5" customHeight="1" x14ac:dyDescent="0.25">
      <c r="A53" s="22"/>
      <c r="B53" s="6" t="s">
        <v>22</v>
      </c>
      <c r="C53" s="5" t="s">
        <v>100</v>
      </c>
      <c r="D53" s="51"/>
      <c r="E53" s="3">
        <f t="shared" si="61"/>
        <v>4868194</v>
      </c>
      <c r="F53" s="3">
        <v>4868194</v>
      </c>
      <c r="G53" s="3">
        <v>0</v>
      </c>
      <c r="H53" s="3">
        <v>0</v>
      </c>
      <c r="I53" s="3">
        <v>0</v>
      </c>
      <c r="J53" s="3">
        <f t="shared" si="1"/>
        <v>6390998</v>
      </c>
      <c r="K53" s="3">
        <v>6390998</v>
      </c>
      <c r="L53" s="3">
        <v>0</v>
      </c>
      <c r="M53" s="3">
        <v>0</v>
      </c>
      <c r="N53" s="4">
        <v>0</v>
      </c>
      <c r="O53" s="3">
        <f t="shared" si="62"/>
        <v>3598026.44</v>
      </c>
      <c r="P53" s="3">
        <v>3598026.44</v>
      </c>
      <c r="Q53" s="3">
        <v>0</v>
      </c>
      <c r="R53" s="3">
        <v>0</v>
      </c>
      <c r="S53" s="3">
        <v>0</v>
      </c>
      <c r="T53" s="17">
        <f t="shared" si="11"/>
        <v>73.90885490594664</v>
      </c>
      <c r="U53" s="17">
        <f t="shared" si="15"/>
        <v>73.90885490594664</v>
      </c>
      <c r="V53" s="17" t="e">
        <f t="shared" si="16"/>
        <v>#DIV/0!</v>
      </c>
      <c r="W53" s="17" t="e">
        <f t="shared" si="17"/>
        <v>#DIV/0!</v>
      </c>
      <c r="X53" s="17"/>
      <c r="Y53" s="17">
        <f t="shared" si="3"/>
        <v>56.298350273306298</v>
      </c>
      <c r="Z53" s="17">
        <f t="shared" si="4"/>
        <v>56.298350273306298</v>
      </c>
      <c r="AA53" s="17" t="e">
        <f t="shared" si="5"/>
        <v>#DIV/0!</v>
      </c>
      <c r="AB53" s="17" t="e">
        <f t="shared" si="6"/>
        <v>#DIV/0!</v>
      </c>
      <c r="AC53" s="53"/>
    </row>
    <row r="54" spans="1:29" ht="36.75" customHeight="1" x14ac:dyDescent="0.25">
      <c r="A54" s="22"/>
      <c r="B54" s="6" t="s">
        <v>60</v>
      </c>
      <c r="C54" s="5" t="s">
        <v>24</v>
      </c>
      <c r="D54" s="51"/>
      <c r="E54" s="3">
        <f t="shared" si="61"/>
        <v>23408602</v>
      </c>
      <c r="F54" s="3">
        <v>0</v>
      </c>
      <c r="G54" s="3">
        <v>23408602</v>
      </c>
      <c r="H54" s="3">
        <v>0</v>
      </c>
      <c r="I54" s="3">
        <v>0</v>
      </c>
      <c r="J54" s="3">
        <f t="shared" si="1"/>
        <v>28523200</v>
      </c>
      <c r="K54" s="3">
        <v>0</v>
      </c>
      <c r="L54" s="3">
        <v>28523200</v>
      </c>
      <c r="M54" s="3">
        <v>0</v>
      </c>
      <c r="N54" s="4">
        <v>0</v>
      </c>
      <c r="O54" s="3">
        <f t="shared" si="62"/>
        <v>11826920.960000001</v>
      </c>
      <c r="P54" s="3">
        <v>0</v>
      </c>
      <c r="Q54" s="3">
        <v>11826920.960000001</v>
      </c>
      <c r="R54" s="3">
        <v>0</v>
      </c>
      <c r="S54" s="3">
        <v>0</v>
      </c>
      <c r="T54" s="17">
        <f t="shared" si="11"/>
        <v>50.523824361659877</v>
      </c>
      <c r="U54" s="17" t="e">
        <f t="shared" si="15"/>
        <v>#DIV/0!</v>
      </c>
      <c r="V54" s="17">
        <f t="shared" si="16"/>
        <v>50.523824361659877</v>
      </c>
      <c r="W54" s="17" t="e">
        <f t="shared" si="17"/>
        <v>#DIV/0!</v>
      </c>
      <c r="X54" s="17"/>
      <c r="Y54" s="17">
        <f t="shared" si="3"/>
        <v>41.464214954843783</v>
      </c>
      <c r="Z54" s="17" t="e">
        <f t="shared" si="4"/>
        <v>#DIV/0!</v>
      </c>
      <c r="AA54" s="17">
        <f t="shared" si="5"/>
        <v>41.464214954843783</v>
      </c>
      <c r="AB54" s="17" t="e">
        <f t="shared" si="6"/>
        <v>#DIV/0!</v>
      </c>
      <c r="AC54" s="53"/>
    </row>
    <row r="55" spans="1:29" s="15" customFormat="1" ht="24" customHeight="1" x14ac:dyDescent="0.25">
      <c r="A55" s="21" t="s">
        <v>91</v>
      </c>
      <c r="B55" s="14"/>
      <c r="C55" s="52" t="s">
        <v>62</v>
      </c>
      <c r="D55" s="51"/>
      <c r="E55" s="4">
        <f>F55+G55+H55+I55</f>
        <v>57651114</v>
      </c>
      <c r="F55" s="4">
        <f>F56</f>
        <v>57651114</v>
      </c>
      <c r="G55" s="4">
        <f t="shared" ref="G55:S56" si="63">G56</f>
        <v>0</v>
      </c>
      <c r="H55" s="4">
        <f t="shared" si="63"/>
        <v>0</v>
      </c>
      <c r="I55" s="4">
        <f t="shared" si="63"/>
        <v>0</v>
      </c>
      <c r="J55" s="4">
        <f t="shared" si="1"/>
        <v>80346218</v>
      </c>
      <c r="K55" s="4">
        <f>K56</f>
        <v>80346218</v>
      </c>
      <c r="L55" s="4">
        <f t="shared" si="63"/>
        <v>0</v>
      </c>
      <c r="M55" s="4">
        <f t="shared" si="63"/>
        <v>0</v>
      </c>
      <c r="N55" s="4">
        <f t="shared" si="63"/>
        <v>0</v>
      </c>
      <c r="O55" s="4">
        <f>P55+Q55+R55+S55</f>
        <v>46606694.909999996</v>
      </c>
      <c r="P55" s="4">
        <f t="shared" si="63"/>
        <v>46606694.909999996</v>
      </c>
      <c r="Q55" s="4">
        <f t="shared" si="63"/>
        <v>0</v>
      </c>
      <c r="R55" s="4">
        <f t="shared" si="63"/>
        <v>0</v>
      </c>
      <c r="S55" s="4">
        <f t="shared" si="63"/>
        <v>0</v>
      </c>
      <c r="T55" s="13">
        <f t="shared" si="11"/>
        <v>80.842661444495235</v>
      </c>
      <c r="U55" s="13">
        <f>P55/F55*100</f>
        <v>80.842661444495235</v>
      </c>
      <c r="V55" s="13" t="e">
        <f t="shared" si="16"/>
        <v>#DIV/0!</v>
      </c>
      <c r="W55" s="13" t="e">
        <f t="shared" si="17"/>
        <v>#DIV/0!</v>
      </c>
      <c r="X55" s="13"/>
      <c r="Y55" s="13">
        <f t="shared" si="3"/>
        <v>58.007328870165367</v>
      </c>
      <c r="Z55" s="13">
        <f t="shared" si="4"/>
        <v>58.007328870165367</v>
      </c>
      <c r="AA55" s="13" t="e">
        <f t="shared" si="5"/>
        <v>#DIV/0!</v>
      </c>
      <c r="AB55" s="13" t="e">
        <f t="shared" si="6"/>
        <v>#DIV/0!</v>
      </c>
      <c r="AC55" s="14"/>
    </row>
    <row r="56" spans="1:29" s="50" customFormat="1" ht="31.5" x14ac:dyDescent="0.25">
      <c r="A56" s="48" t="s">
        <v>99</v>
      </c>
      <c r="B56" s="49"/>
      <c r="C56" s="45" t="s">
        <v>20</v>
      </c>
      <c r="D56" s="46" t="s">
        <v>66</v>
      </c>
      <c r="E56" s="44">
        <f>F56+G56+H56+I56</f>
        <v>57651114</v>
      </c>
      <c r="F56" s="44">
        <f t="shared" ref="F56:G56" si="64">F57</f>
        <v>57651114</v>
      </c>
      <c r="G56" s="44">
        <f t="shared" si="64"/>
        <v>0</v>
      </c>
      <c r="H56" s="44">
        <f>H57</f>
        <v>0</v>
      </c>
      <c r="I56" s="44">
        <f>I57</f>
        <v>0</v>
      </c>
      <c r="J56" s="44">
        <f t="shared" si="1"/>
        <v>80346218</v>
      </c>
      <c r="K56" s="44">
        <f t="shared" si="63"/>
        <v>80346218</v>
      </c>
      <c r="L56" s="44">
        <f t="shared" si="63"/>
        <v>0</v>
      </c>
      <c r="M56" s="44">
        <f t="shared" si="63"/>
        <v>0</v>
      </c>
      <c r="N56" s="44">
        <f>N57</f>
        <v>0</v>
      </c>
      <c r="O56" s="44">
        <f>P56+Q56+R56+S56</f>
        <v>46606694.909999996</v>
      </c>
      <c r="P56" s="44">
        <f t="shared" si="63"/>
        <v>46606694.909999996</v>
      </c>
      <c r="Q56" s="44">
        <f t="shared" si="63"/>
        <v>0</v>
      </c>
      <c r="R56" s="44">
        <f>R57</f>
        <v>0</v>
      </c>
      <c r="S56" s="44">
        <f>S57</f>
        <v>0</v>
      </c>
      <c r="T56" s="47">
        <f t="shared" si="11"/>
        <v>80.842661444495235</v>
      </c>
      <c r="U56" s="47">
        <f t="shared" si="15"/>
        <v>80.842661444495235</v>
      </c>
      <c r="V56" s="47" t="e">
        <f t="shared" si="16"/>
        <v>#DIV/0!</v>
      </c>
      <c r="W56" s="47" t="e">
        <f t="shared" si="17"/>
        <v>#DIV/0!</v>
      </c>
      <c r="X56" s="47"/>
      <c r="Y56" s="47">
        <f t="shared" si="3"/>
        <v>58.007328870165367</v>
      </c>
      <c r="Z56" s="47">
        <f t="shared" si="4"/>
        <v>58.007328870165367</v>
      </c>
      <c r="AA56" s="47" t="e">
        <f t="shared" si="5"/>
        <v>#DIV/0!</v>
      </c>
      <c r="AB56" s="47" t="e">
        <f t="shared" si="6"/>
        <v>#DIV/0!</v>
      </c>
      <c r="AC56" s="49"/>
    </row>
    <row r="57" spans="1:29" ht="22.5" x14ac:dyDescent="0.25">
      <c r="A57" s="22"/>
      <c r="B57" s="23" t="s">
        <v>61</v>
      </c>
      <c r="C57" s="5" t="s">
        <v>11</v>
      </c>
      <c r="D57" s="51"/>
      <c r="E57" s="3">
        <f>F57+G57+H57+I57</f>
        <v>57651114</v>
      </c>
      <c r="F57" s="3">
        <v>57651114</v>
      </c>
      <c r="G57" s="3">
        <v>0</v>
      </c>
      <c r="H57" s="3">
        <v>0</v>
      </c>
      <c r="I57" s="3">
        <v>0</v>
      </c>
      <c r="J57" s="3">
        <f t="shared" si="1"/>
        <v>80346218</v>
      </c>
      <c r="K57" s="3">
        <v>80346218</v>
      </c>
      <c r="L57" s="3">
        <v>0</v>
      </c>
      <c r="M57" s="3">
        <v>0</v>
      </c>
      <c r="N57" s="3">
        <v>0</v>
      </c>
      <c r="O57" s="3">
        <f>P57+Q57+R57+S57</f>
        <v>46606694.909999996</v>
      </c>
      <c r="P57" s="3">
        <v>46606694.909999996</v>
      </c>
      <c r="Q57" s="3">
        <v>0</v>
      </c>
      <c r="R57" s="3">
        <v>0</v>
      </c>
      <c r="S57" s="4">
        <v>0</v>
      </c>
      <c r="T57" s="17">
        <f t="shared" si="11"/>
        <v>80.842661444495235</v>
      </c>
      <c r="U57" s="17">
        <f t="shared" si="15"/>
        <v>80.842661444495235</v>
      </c>
      <c r="V57" s="17" t="e">
        <f t="shared" si="16"/>
        <v>#DIV/0!</v>
      </c>
      <c r="W57" s="17" t="e">
        <f>R57/H57*100</f>
        <v>#DIV/0!</v>
      </c>
      <c r="X57" s="17"/>
      <c r="Y57" s="17">
        <f t="shared" ref="Y57" si="65">O57/J57*100</f>
        <v>58.007328870165367</v>
      </c>
      <c r="Z57" s="17">
        <f t="shared" ref="Z57" si="66">P57/K57*100</f>
        <v>58.007328870165367</v>
      </c>
      <c r="AA57" s="17" t="e">
        <f t="shared" ref="AA57" si="67">Q57/L57*100</f>
        <v>#DIV/0!</v>
      </c>
      <c r="AB57" s="17" t="e">
        <f t="shared" ref="AB57" si="68">R57/M57*100</f>
        <v>#DIV/0!</v>
      </c>
      <c r="AC57" s="53"/>
    </row>
    <row r="58" spans="1:29" x14ac:dyDescent="0.25">
      <c r="T58" s="28"/>
      <c r="U58" s="29"/>
      <c r="V58" s="29"/>
      <c r="W58" s="29"/>
      <c r="X58" s="29"/>
      <c r="Y58" s="28"/>
      <c r="Z58" s="29"/>
      <c r="AA58" s="29"/>
      <c r="AB58" s="29"/>
    </row>
  </sheetData>
  <mergeCells count="13">
    <mergeCell ref="B2:B4"/>
    <mergeCell ref="A2:A4"/>
    <mergeCell ref="C6:C8"/>
    <mergeCell ref="B6:B9"/>
    <mergeCell ref="A6:A9"/>
    <mergeCell ref="Y2:AC3"/>
    <mergeCell ref="C1:Y1"/>
    <mergeCell ref="O2:S3"/>
    <mergeCell ref="T2:X3"/>
    <mergeCell ref="J2:N3"/>
    <mergeCell ref="C2:C4"/>
    <mergeCell ref="E2:I3"/>
    <mergeCell ref="D2:D3"/>
  </mergeCells>
  <pageMargins left="0.25" right="0.25" top="0.75" bottom="0.75" header="0.3" footer="0.3"/>
  <pageSetup paperSize="9" scale="41" fitToHeight="0" orientation="landscape" r:id="rId1"/>
  <colBreaks count="2" manualBreakCount="2">
    <brk id="14" max="55" man="1"/>
    <brk id="2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view="pageBreakPreview" zoomScale="70" zoomScaleNormal="85" zoomScaleSheetLayoutView="70" workbookViewId="0">
      <selection activeCell="E16" sqref="E16"/>
    </sheetView>
  </sheetViews>
  <sheetFormatPr defaultRowHeight="18.75" x14ac:dyDescent="0.25"/>
  <cols>
    <col min="1" max="1" width="93.42578125" style="34" customWidth="1"/>
    <col min="2" max="2" width="19" style="34" customWidth="1"/>
    <col min="3" max="3" width="21.28515625" style="34" customWidth="1"/>
    <col min="4" max="4" width="24.85546875" style="34" customWidth="1"/>
    <col min="5" max="5" width="118.28515625" style="34" customWidth="1"/>
    <col min="6" max="16384" width="9.140625" style="34"/>
  </cols>
  <sheetData>
    <row r="1" spans="1:5" ht="40.5" customHeight="1" x14ac:dyDescent="0.25">
      <c r="A1" s="79" t="s">
        <v>135</v>
      </c>
      <c r="B1" s="79"/>
      <c r="C1" s="79"/>
      <c r="D1" s="79"/>
      <c r="E1" s="79"/>
    </row>
    <row r="2" spans="1:5" ht="24" customHeight="1" x14ac:dyDescent="0.25">
      <c r="A2" s="80" t="s">
        <v>71</v>
      </c>
      <c r="B2" s="81" t="s">
        <v>125</v>
      </c>
      <c r="C2" s="80" t="s">
        <v>101</v>
      </c>
      <c r="D2" s="80"/>
      <c r="E2" s="80"/>
    </row>
    <row r="3" spans="1:5" ht="66" customHeight="1" x14ac:dyDescent="0.25">
      <c r="A3" s="80"/>
      <c r="B3" s="82"/>
      <c r="C3" s="31" t="s">
        <v>130</v>
      </c>
      <c r="D3" s="31" t="s">
        <v>131</v>
      </c>
      <c r="E3" s="31" t="s">
        <v>121</v>
      </c>
    </row>
    <row r="4" spans="1:5" x14ac:dyDescent="0.25">
      <c r="A4" s="31">
        <v>1</v>
      </c>
      <c r="B4" s="31" t="s">
        <v>102</v>
      </c>
      <c r="C4" s="31">
        <v>3</v>
      </c>
      <c r="D4" s="31">
        <v>4</v>
      </c>
      <c r="E4" s="31">
        <v>5</v>
      </c>
    </row>
    <row r="5" spans="1:5" ht="37.5" x14ac:dyDescent="0.25">
      <c r="A5" s="31" t="s">
        <v>69</v>
      </c>
      <c r="B5" s="31" t="s">
        <v>103</v>
      </c>
      <c r="C5" s="32">
        <f>'Июль 2024'!O6</f>
        <v>3225189122.3899989</v>
      </c>
      <c r="D5" s="32">
        <f>'Июль 2024'!T6</f>
        <v>74.716876689002191</v>
      </c>
      <c r="E5" s="31"/>
    </row>
    <row r="6" spans="1:5" ht="37.5" x14ac:dyDescent="0.25">
      <c r="A6" s="33" t="s">
        <v>104</v>
      </c>
      <c r="B6" s="31" t="s">
        <v>103</v>
      </c>
      <c r="C6" s="32">
        <f>'Июль 2024'!O10</f>
        <v>3112339993.0499992</v>
      </c>
      <c r="D6" s="32">
        <f>'Июль 2024'!T10</f>
        <v>74.739013156062867</v>
      </c>
      <c r="E6" s="31"/>
    </row>
    <row r="7" spans="1:5" ht="37.5" x14ac:dyDescent="0.25">
      <c r="A7" s="30" t="s">
        <v>5</v>
      </c>
      <c r="B7" s="31" t="s">
        <v>66</v>
      </c>
      <c r="C7" s="32">
        <f>'Июль 2024'!O11</f>
        <v>2839244.44</v>
      </c>
      <c r="D7" s="32">
        <f>'Июль 2024'!T11</f>
        <v>79.903449820788524</v>
      </c>
      <c r="E7" s="33"/>
    </row>
    <row r="8" spans="1:5" ht="338.25" customHeight="1" x14ac:dyDescent="0.25">
      <c r="A8" s="30" t="s">
        <v>76</v>
      </c>
      <c r="B8" s="61" t="s">
        <v>67</v>
      </c>
      <c r="C8" s="32">
        <f>'Июль 2024'!O13</f>
        <v>597956</v>
      </c>
      <c r="D8" s="32">
        <f>'Июль 2024'!T13</f>
        <v>0.70668209285190708</v>
      </c>
      <c r="E8" s="33" t="s">
        <v>132</v>
      </c>
    </row>
    <row r="9" spans="1:5" ht="37.5" x14ac:dyDescent="0.25">
      <c r="A9" s="33" t="s">
        <v>105</v>
      </c>
      <c r="B9" s="31" t="s">
        <v>66</v>
      </c>
      <c r="C9" s="32">
        <f>'Июль 2024'!O17</f>
        <v>3071656221.4599996</v>
      </c>
      <c r="D9" s="32">
        <f>'Июль 2024'!T17</f>
        <v>76.302022222734863</v>
      </c>
      <c r="E9" s="54" t="s">
        <v>134</v>
      </c>
    </row>
    <row r="10" spans="1:5" ht="66" customHeight="1" x14ac:dyDescent="0.25">
      <c r="A10" s="30" t="s">
        <v>106</v>
      </c>
      <c r="B10" s="31" t="s">
        <v>66</v>
      </c>
      <c r="C10" s="32">
        <f>'Июль 2024'!O33</f>
        <v>19383039.489999998</v>
      </c>
      <c r="D10" s="32">
        <f>'Июль 2024'!T33</f>
        <v>62.807206532605754</v>
      </c>
      <c r="E10" s="54" t="s">
        <v>134</v>
      </c>
    </row>
    <row r="11" spans="1:5" ht="75" x14ac:dyDescent="0.25">
      <c r="A11" s="30" t="s">
        <v>107</v>
      </c>
      <c r="B11" s="31" t="s">
        <v>66</v>
      </c>
      <c r="C11" s="32">
        <f>'Июль 2024'!O35</f>
        <v>36000</v>
      </c>
      <c r="D11" s="32">
        <f>'Июль 2024'!T35</f>
        <v>81.818181818181827</v>
      </c>
      <c r="E11" s="54" t="s">
        <v>134</v>
      </c>
    </row>
    <row r="12" spans="1:5" ht="42" customHeight="1" x14ac:dyDescent="0.25">
      <c r="A12" s="33" t="s">
        <v>108</v>
      </c>
      <c r="B12" s="31" t="s">
        <v>66</v>
      </c>
      <c r="C12" s="32">
        <f>'Июль 2024'!O37</f>
        <v>2785241.04</v>
      </c>
      <c r="D12" s="32">
        <f>'Июль 2024'!T37</f>
        <v>73.301314440688316</v>
      </c>
      <c r="E12" s="54" t="s">
        <v>134</v>
      </c>
    </row>
    <row r="13" spans="1:5" ht="409.5" customHeight="1" x14ac:dyDescent="0.25">
      <c r="A13" s="33" t="s">
        <v>124</v>
      </c>
      <c r="B13" s="61" t="s">
        <v>67</v>
      </c>
      <c r="C13" s="32">
        <f>'Июль 2024'!T42</f>
        <v>95.530605232284344</v>
      </c>
      <c r="D13" s="32">
        <f>'Июль 2024'!T42</f>
        <v>95.530605232284344</v>
      </c>
      <c r="E13" s="33" t="s">
        <v>133</v>
      </c>
    </row>
    <row r="14" spans="1:5" ht="56.25" x14ac:dyDescent="0.25">
      <c r="A14" s="30" t="s">
        <v>109</v>
      </c>
      <c r="B14" s="31" t="s">
        <v>66</v>
      </c>
      <c r="C14" s="32">
        <f>'Июль 2024'!O40</f>
        <v>49000</v>
      </c>
      <c r="D14" s="32">
        <f>'Июль 2024'!T40</f>
        <v>89.090909090909093</v>
      </c>
      <c r="E14" s="54" t="s">
        <v>134</v>
      </c>
    </row>
    <row r="15" spans="1:5" ht="37.5" x14ac:dyDescent="0.25">
      <c r="A15" s="55" t="s">
        <v>110</v>
      </c>
      <c r="B15" s="59" t="s">
        <v>66</v>
      </c>
      <c r="C15" s="57">
        <f>'Июль 2024'!O45</f>
        <v>33490240.309999999</v>
      </c>
      <c r="D15" s="57">
        <f>'Июль 2024'!T45</f>
        <v>79.201880431654487</v>
      </c>
      <c r="E15" s="55"/>
    </row>
    <row r="16" spans="1:5" ht="37.5" x14ac:dyDescent="0.25">
      <c r="A16" s="33" t="s">
        <v>114</v>
      </c>
      <c r="B16" s="31" t="s">
        <v>66</v>
      </c>
      <c r="C16" s="32">
        <f>'Июль 2024'!O46</f>
        <v>33490240.309999999</v>
      </c>
      <c r="D16" s="32">
        <f>'Июль 2024'!T46</f>
        <v>79.201880431654487</v>
      </c>
      <c r="E16" s="54" t="s">
        <v>134</v>
      </c>
    </row>
    <row r="17" spans="1:5" x14ac:dyDescent="0.25">
      <c r="A17" s="58" t="s">
        <v>111</v>
      </c>
      <c r="B17" s="59" t="s">
        <v>66</v>
      </c>
      <c r="C17" s="60">
        <f>'Июль 2024'!O49</f>
        <v>32752194.119999997</v>
      </c>
      <c r="D17" s="60">
        <f>'Июль 2024'!T49</f>
        <v>62.583430534972607</v>
      </c>
      <c r="E17" s="55"/>
    </row>
    <row r="18" spans="1:5" ht="222" customHeight="1" x14ac:dyDescent="0.25">
      <c r="A18" s="33" t="s">
        <v>115</v>
      </c>
      <c r="B18" s="31" t="s">
        <v>66</v>
      </c>
      <c r="C18" s="32">
        <f>'Июль 2024'!O50</f>
        <v>32752194.119999997</v>
      </c>
      <c r="D18" s="32">
        <f>'Июль 2024'!T50</f>
        <v>62.583430534972607</v>
      </c>
      <c r="E18" s="54" t="s">
        <v>134</v>
      </c>
    </row>
    <row r="19" spans="1:5" ht="37.5" x14ac:dyDescent="0.25">
      <c r="A19" s="55" t="s">
        <v>112</v>
      </c>
      <c r="B19" s="56" t="s">
        <v>66</v>
      </c>
      <c r="C19" s="57">
        <f>'Июль 2024'!O55</f>
        <v>46606694.909999996</v>
      </c>
      <c r="D19" s="57">
        <f>'Июль 2024'!T55</f>
        <v>80.842661444495235</v>
      </c>
      <c r="E19" s="55"/>
    </row>
    <row r="20" spans="1:5" ht="37.5" x14ac:dyDescent="0.25">
      <c r="A20" s="30" t="s">
        <v>116</v>
      </c>
      <c r="B20" s="36" t="s">
        <v>66</v>
      </c>
      <c r="C20" s="35">
        <f>'Июль 2024'!O56</f>
        <v>46606694.909999996</v>
      </c>
      <c r="D20" s="35">
        <f>'Июль 2024'!T56</f>
        <v>80.842661444495235</v>
      </c>
      <c r="E20" s="54" t="s">
        <v>134</v>
      </c>
    </row>
  </sheetData>
  <mergeCells count="4">
    <mergeCell ref="A1:E1"/>
    <mergeCell ref="A2:A3"/>
    <mergeCell ref="C2:E2"/>
    <mergeCell ref="B2:B3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Июль 2024</vt:lpstr>
      <vt:lpstr>Пояснение</vt:lpstr>
      <vt:lpstr>'Июль 2024'!Область_печати</vt:lpstr>
      <vt:lpstr>Пояснение!Область_печати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Кристина Чурилова</cp:lastModifiedBy>
  <cp:lastPrinted>2024-08-05T12:14:46Z</cp:lastPrinted>
  <dcterms:created xsi:type="dcterms:W3CDTF">2015-06-05T18:19:34Z</dcterms:created>
  <dcterms:modified xsi:type="dcterms:W3CDTF">2024-08-05T12:32:21Z</dcterms:modified>
</cp:coreProperties>
</file>