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М 2024\Изменение июнь 2024 года\Для Думы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'!$A$7:$F$84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'!$A$4:$B$87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'!$A$4:$B$87</definedName>
    <definedName name="Z_D98D50BE_849C_46DA_8784_1BBDD0B23E96_.wvu.Rows" localSheetId="0" hidden="1">'Приложение №1  '!#REF!,'Приложение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'!$A$1:$F$84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2" i="1" l="1"/>
  <c r="F29" i="1" l="1"/>
  <c r="D36" i="1"/>
  <c r="D35" i="1"/>
  <c r="F25" i="1"/>
  <c r="D27" i="1"/>
  <c r="C77" i="1" l="1"/>
  <c r="C76" i="1" s="1"/>
  <c r="C73" i="1"/>
  <c r="C70" i="1"/>
  <c r="C69" i="1"/>
  <c r="C68" i="1"/>
  <c r="C66" i="1"/>
  <c r="C65" i="1"/>
  <c r="C64" i="1"/>
  <c r="C63" i="1"/>
  <c r="C61" i="1"/>
  <c r="C60" i="1"/>
  <c r="C57" i="1"/>
  <c r="C56" i="1"/>
  <c r="C55" i="1"/>
  <c r="C53" i="1"/>
  <c r="C52" i="1"/>
  <c r="C51" i="1"/>
  <c r="C50" i="1"/>
  <c r="C45" i="1"/>
  <c r="C42" i="1"/>
  <c r="C41" i="1"/>
  <c r="C40" i="1" s="1"/>
  <c r="C29" i="1"/>
  <c r="C25" i="1"/>
  <c r="C22" i="1"/>
  <c r="C20" i="1"/>
  <c r="C19" i="1" s="1"/>
  <c r="C13" i="1"/>
  <c r="C11" i="1"/>
  <c r="C49" i="1" l="1"/>
  <c r="C28" i="1" s="1"/>
  <c r="C17" i="1"/>
  <c r="C10" i="1" s="1"/>
  <c r="C9" i="1" s="1"/>
  <c r="C84" i="1" s="1"/>
  <c r="D83" i="1"/>
  <c r="F73" i="1"/>
  <c r="D73" i="1"/>
  <c r="D74" i="1"/>
  <c r="D75" i="1"/>
  <c r="D12" i="1" l="1"/>
  <c r="E12" i="1"/>
  <c r="D14" i="1"/>
  <c r="E14" i="1"/>
  <c r="D15" i="1"/>
  <c r="E15" i="1"/>
  <c r="D16" i="1"/>
  <c r="E16" i="1"/>
  <c r="D18" i="1"/>
  <c r="E18" i="1"/>
  <c r="D21" i="1"/>
  <c r="E21" i="1"/>
  <c r="D23" i="1"/>
  <c r="E23" i="1"/>
  <c r="D24" i="1"/>
  <c r="E24" i="1"/>
  <c r="D26" i="1"/>
  <c r="E26" i="1"/>
  <c r="D30" i="1"/>
  <c r="E30" i="1"/>
  <c r="D31" i="1"/>
  <c r="E31" i="1"/>
  <c r="D32" i="1"/>
  <c r="E32" i="1"/>
  <c r="D33" i="1"/>
  <c r="E33" i="1"/>
  <c r="D34" i="1"/>
  <c r="E34" i="1"/>
  <c r="D37" i="1"/>
  <c r="E37" i="1"/>
  <c r="D38" i="1"/>
  <c r="E38" i="1"/>
  <c r="D39" i="1"/>
  <c r="E39" i="1"/>
  <c r="D46" i="1"/>
  <c r="E46" i="1"/>
  <c r="D47" i="1"/>
  <c r="E47" i="1"/>
  <c r="D48" i="1"/>
  <c r="E48" i="1"/>
  <c r="D54" i="1"/>
  <c r="E54" i="1"/>
  <c r="D58" i="1"/>
  <c r="E58" i="1"/>
  <c r="D59" i="1"/>
  <c r="E59" i="1"/>
  <c r="D62" i="1"/>
  <c r="E62" i="1"/>
  <c r="D67" i="1"/>
  <c r="E67" i="1"/>
  <c r="D72" i="1"/>
  <c r="E72" i="1"/>
  <c r="D78" i="1"/>
  <c r="E78" i="1"/>
  <c r="D79" i="1"/>
  <c r="E79" i="1"/>
  <c r="D80" i="1"/>
  <c r="E80" i="1"/>
  <c r="D81" i="1"/>
  <c r="E81" i="1"/>
  <c r="F77" i="1"/>
  <c r="F76" i="1" s="1"/>
  <c r="D70" i="1"/>
  <c r="F69" i="1"/>
  <c r="F68" i="1"/>
  <c r="D68" i="1" s="1"/>
  <c r="F66" i="1"/>
  <c r="F65" i="1"/>
  <c r="E65" i="1" s="1"/>
  <c r="F64" i="1"/>
  <c r="F63" i="1"/>
  <c r="D63" i="1" s="1"/>
  <c r="F61" i="1"/>
  <c r="F60" i="1"/>
  <c r="D60" i="1" s="1"/>
  <c r="F57" i="1"/>
  <c r="F56" i="1"/>
  <c r="D56" i="1" s="1"/>
  <c r="F55" i="1"/>
  <c r="F53" i="1"/>
  <c r="E53" i="1" s="1"/>
  <c r="F52" i="1"/>
  <c r="F51" i="1"/>
  <c r="D51" i="1" s="1"/>
  <c r="F50" i="1"/>
  <c r="F45" i="1"/>
  <c r="F41" i="1"/>
  <c r="E41" i="1" s="1"/>
  <c r="F22" i="1"/>
  <c r="F20" i="1"/>
  <c r="F19" i="1" s="1"/>
  <c r="F13" i="1"/>
  <c r="F11" i="1"/>
  <c r="D71" i="1"/>
  <c r="E66" i="1"/>
  <c r="D61" i="1"/>
  <c r="D55" i="1"/>
  <c r="E44" i="1"/>
  <c r="D77" i="1" l="1"/>
  <c r="D29" i="1"/>
  <c r="D13" i="1"/>
  <c r="E43" i="1"/>
  <c r="E68" i="1"/>
  <c r="D53" i="1"/>
  <c r="E60" i="1"/>
  <c r="D65" i="1"/>
  <c r="D11" i="1"/>
  <c r="D41" i="1"/>
  <c r="D50" i="1"/>
  <c r="E52" i="1"/>
  <c r="E55" i="1"/>
  <c r="D57" i="1"/>
  <c r="E61" i="1"/>
  <c r="E64" i="1"/>
  <c r="D66" i="1"/>
  <c r="D69" i="1"/>
  <c r="E71" i="1"/>
  <c r="E70" i="1"/>
  <c r="E56" i="1"/>
  <c r="E50" i="1"/>
  <c r="F17" i="1"/>
  <c r="E17" i="1" s="1"/>
  <c r="F40" i="1"/>
  <c r="D40" i="1" s="1"/>
  <c r="D64" i="1"/>
  <c r="D52" i="1"/>
  <c r="D44" i="1"/>
  <c r="F49" i="1"/>
  <c r="E49" i="1" s="1"/>
  <c r="E69" i="1"/>
  <c r="E63" i="1"/>
  <c r="E57" i="1"/>
  <c r="E51" i="1"/>
  <c r="E20" i="1"/>
  <c r="E11" i="1"/>
  <c r="F42" i="1"/>
  <c r="E42" i="1" s="1"/>
  <c r="D43" i="1"/>
  <c r="D20" i="1"/>
  <c r="E77" i="1"/>
  <c r="D45" i="1"/>
  <c r="E29" i="1"/>
  <c r="D22" i="1"/>
  <c r="D25" i="1"/>
  <c r="E22" i="1"/>
  <c r="E25" i="1"/>
  <c r="E19" i="1"/>
  <c r="E13" i="1"/>
  <c r="D19" i="1"/>
  <c r="E45" i="1"/>
  <c r="F10" i="1" l="1"/>
  <c r="F28" i="1"/>
  <c r="D28" i="1" s="1"/>
  <c r="D49" i="1"/>
  <c r="E40" i="1"/>
  <c r="E76" i="1"/>
  <c r="D42" i="1"/>
  <c r="D17" i="1"/>
  <c r="D76" i="1"/>
  <c r="D10" i="1"/>
  <c r="E10" i="1"/>
  <c r="F9" i="1" l="1"/>
  <c r="F84" i="1" s="1"/>
  <c r="E28" i="1"/>
  <c r="D9" i="1" l="1"/>
  <c r="E9" i="1"/>
  <c r="D84" i="1"/>
  <c r="E84" i="1"/>
</calcChain>
</file>

<file path=xl/sharedStrings.xml><?xml version="1.0" encoding="utf-8"?>
<sst xmlns="http://schemas.openxmlformats.org/spreadsheetml/2006/main" count="158" uniqueCount="158">
  <si>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</si>
  <si>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</si>
  <si>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</si>
  <si>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</si>
  <si>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</si>
  <si>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</si>
  <si>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</si>
  <si>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</si>
  <si>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</si>
  <si>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</si>
  <si>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</si>
  <si>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</si>
  <si>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</si>
  <si>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</si>
  <si>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</si>
  <si>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</si>
  <si>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</si>
  <si>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</si>
  <si>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</si>
  <si>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</si>
  <si>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</si>
  <si>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</si>
  <si>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</si>
  <si>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</si>
  <si>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</si>
  <si>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</si>
  <si>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</si>
  <si>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</si>
  <si>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</si>
  <si>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</si>
  <si>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</si>
  <si>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</si>
  <si>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</si>
  <si>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</si>
  <si>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</si>
  <si>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</si>
  <si>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</si>
  <si>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</si>
  <si>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</si>
  <si>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</si>
  <si>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</si>
  <si>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</si>
  <si>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</si>
  <si>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</si>
  <si>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</si>
  <si>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</si>
  <si>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000 2 02 10000 00 0000 150</t>
  </si>
  <si>
    <t>000 2 02 20000 00 0000 150</t>
  </si>
  <si>
    <t>000 2 02 30000 00 0000 150</t>
  </si>
  <si>
    <t>000 2 02 40000 00 0000 150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</si>
  <si>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</si>
  <si>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</si>
  <si>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</si>
  <si>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</si>
  <si>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</si>
  <si>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</si>
  <si>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</si>
  <si>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</si>
  <si>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</si>
  <si>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</si>
  <si>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</si>
  <si>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</si>
  <si>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</si>
  <si>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</si>
  <si>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</si>
  <si>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</si>
  <si>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</si>
  <si>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</si>
  <si>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</si>
  <si>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</si>
  <si>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</si>
  <si>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</si>
  <si>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</si>
  <si>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</si>
  <si>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</si>
  <si>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</si>
  <si>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</si>
  <si>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</si>
  <si>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</si>
  <si>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</si>
  <si>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</si>
  <si>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</si>
  <si>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</si>
  <si>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</si>
  <si>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</si>
  <si>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</si>
  <si>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</si>
  <si>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</si>
  <si>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</si>
  <si>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</si>
  <si>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</si>
  <si>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</si>
  <si>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</si>
  <si>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</si>
  <si>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</si>
  <si>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</si>
  <si>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</si>
  <si>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</si>
  <si>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</si>
  <si>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</si>
  <si>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</si>
  <si>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</si>
  <si>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</si>
  <si>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</si>
  <si>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</si>
  <si>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</si>
  <si>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</si>
  <si>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</si>
  <si>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</si>
  <si>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</si>
  <si>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</si>
  <si>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</si>
  <si>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</si>
  <si>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</si>
  <si>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</si>
  <si>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</si>
  <si>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</si>
  <si>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</si>
  <si>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</si>
  <si>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</si>
  <si>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</si>
  <si>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</si>
  <si>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</si>
  <si>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</si>
  <si>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</si>
  <si>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</si>
  <si>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</si>
  <si>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</si>
  <si>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</si>
  <si>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</si>
  <si>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</si>
  <si>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Поправки, вносимые в доходную часть бюджета города на 2024 год</t>
  </si>
  <si>
    <t xml:space="preserve">Налог на доходы физических лиц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</si>
  <si>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</si>
  <si>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</si>
  <si>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</si>
  <si>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</si>
  <si>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</si>
  <si>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</si>
  <si>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</si>
  <si>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Итого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</si>
  <si>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</si>
  <si>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</si>
  <si>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</si>
  <si>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</si>
  <si>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</si>
  <si>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</si>
  <si>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</si>
  <si>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</si>
  <si>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Уточнённый                  бюджет, в рублях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</si>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</sst>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?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 vertical="center" wrapText="1"/>
    </xf>
    <xf numFmtId="3" fontId="3" fillId="0" borderId="0" xfId="0" applyNumberFormat="1" applyFont="1" applyFill="1" applyBorder="1"/>
    <xf numFmtId="0" fontId="3" fillId="0" borderId="0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3" fontId="6" fillId="2" borderId="0" xfId="0" applyNumberFormat="1" applyFont="1" applyFill="1" applyBorder="1"/>
    <xf numFmtId="0" fontId="6" fillId="2" borderId="0" xfId="0" applyFont="1" applyFill="1" applyBorder="1"/>
    <xf numFmtId="3" fontId="6" fillId="0" borderId="0" xfId="0" applyNumberFormat="1" applyFont="1" applyFill="1" applyBorder="1"/>
    <xf numFmtId="0" fontId="6" fillId="0" borderId="0" xfId="0" applyFont="1" applyFill="1" applyBorder="1"/>
    <xf numFmtId="49" fontId="7" fillId="0" borderId="1" xfId="2" applyNumberFormat="1" applyFont="1" applyFill="1" applyBorder="1" applyAlignment="1" applyProtection="1">
      <alignment horizontal="center" vertical="center" wrapText="1"/>
    </xf>
    <xf numFmtId="49" fontId="7" fillId="0" borderId="1" xfId="2" applyNumberFormat="1" applyFont="1" applyFill="1" applyBorder="1" applyAlignment="1" applyProtection="1">
      <alignment horizontal="left" vertical="center" wrapText="1"/>
    </xf>
    <xf numFmtId="0" fontId="7" fillId="0" borderId="1" xfId="2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 applyProtection="1">
      <alignment horizontal="center" vertical="center" wrapText="1"/>
    </xf>
    <xf numFmtId="49" fontId="8" fillId="0" borderId="1" xfId="2" applyNumberFormat="1" applyFont="1" applyFill="1" applyBorder="1" applyAlignment="1" applyProtection="1">
      <alignment horizontal="left" vertical="center" wrapText="1"/>
    </xf>
    <xf numFmtId="49" fontId="8" fillId="0" borderId="1" xfId="2" applyNumberFormat="1" applyFont="1" applyFill="1" applyBorder="1" applyAlignment="1">
      <alignment horizontal="left" vertical="center" wrapText="1"/>
    </xf>
    <xf numFmtId="1" fontId="8" fillId="0" borderId="1" xfId="2" applyNumberFormat="1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1" fontId="7" fillId="0" borderId="1" xfId="2" applyNumberFormat="1" applyFont="1" applyFill="1" applyBorder="1" applyAlignment="1">
      <alignment horizontal="left" vertical="center" wrapText="1"/>
    </xf>
    <xf numFmtId="164" fontId="8" fillId="0" borderId="1" xfId="2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 applyProtection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right"/>
    </xf>
    <xf numFmtId="4" fontId="7" fillId="0" borderId="1" xfId="3" applyNumberFormat="1" applyFont="1" applyFill="1" applyBorder="1" applyAlignment="1">
      <alignment horizontal="right" vertical="center"/>
    </xf>
    <xf numFmtId="4" fontId="8" fillId="0" borderId="1" xfId="3" applyNumberFormat="1" applyFont="1" applyFill="1" applyBorder="1" applyAlignment="1">
      <alignment horizontal="right" vertical="center"/>
    </xf>
    <xf numFmtId="4" fontId="7" fillId="0" borderId="1" xfId="3" applyNumberFormat="1" applyFont="1" applyFill="1" applyBorder="1" applyAlignment="1" applyProtection="1">
      <alignment horizontal="right" vertical="center" wrapText="1"/>
    </xf>
    <xf numFmtId="4" fontId="8" fillId="0" borderId="1" xfId="3" applyNumberFormat="1" applyFont="1" applyFill="1" applyBorder="1" applyAlignment="1" applyProtection="1">
      <alignment horizontal="right" vertical="center" wrapText="1"/>
    </xf>
    <xf numFmtId="4" fontId="7" fillId="0" borderId="1" xfId="3" applyNumberFormat="1" applyFont="1" applyFill="1" applyBorder="1" applyAlignment="1" applyProtection="1">
      <alignment horizontal="right" vertical="center"/>
    </xf>
    <xf numFmtId="4" fontId="8" fillId="0" borderId="0" xfId="3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4" fontId="9" fillId="0" borderId="0" xfId="0" applyNumberFormat="1" applyFont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  <xf numFmtId="0" fontId="4" fillId="0" borderId="0" xfId="0" applyFont="1" applyAlignment="1"/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abSelected="1" zoomScale="80" zoomScaleNormal="80" zoomScaleSheetLayoutView="100" workbookViewId="0">
      <selection activeCell="G14" sqref="G14"/>
    </sheetView>
  </sheetViews>
  <sheetFormatPr defaultRowHeight="15.75" x14ac:dyDescent="0.25"/>
  <cols>
    <col min="1" max="1" width="31.5703125" style="12" customWidth="1"/>
    <col min="2" max="2" width="61.28515625" style="2" customWidth="1"/>
    <col min="3" max="3" width="24.42578125" style="41" customWidth="1"/>
    <col min="4" max="4" width="19.5703125" style="41" customWidth="1"/>
    <col min="5" max="5" width="16.5703125" style="41" customWidth="1"/>
    <col min="6" max="6" width="23.140625" style="41" customWidth="1"/>
    <col min="7" max="7" width="24.28515625" style="3" customWidth="1"/>
    <col min="8" max="17" width="16.7109375" style="3" customWidth="1"/>
    <col min="18" max="16384" width="9.140625" style="4"/>
  </cols>
  <sheetData>
    <row r="1" spans="1:17" x14ac:dyDescent="0.25">
      <c r="A1" s="1"/>
      <c r="E1" s="42" t="s">
        <v>0</v>
      </c>
      <c r="F1" s="43"/>
    </row>
    <row r="2" spans="1:17" x14ac:dyDescent="0.25">
      <c r="A2" s="1"/>
      <c r="E2" s="42" t="s">
        <v>1</v>
      </c>
      <c r="F2" s="42"/>
    </row>
    <row r="3" spans="1:17" ht="19.5" customHeight="1" x14ac:dyDescent="0.25">
      <c r="A3" s="5"/>
      <c r="B3" s="6"/>
    </row>
    <row r="4" spans="1:17" s="9" customFormat="1" x14ac:dyDescent="0.25">
      <c r="A4" s="7"/>
      <c r="B4" s="44" t="s">
        <v>131</v>
      </c>
      <c r="C4" s="45"/>
      <c r="D4" s="45"/>
      <c r="E4" s="45"/>
      <c r="F4" s="31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x14ac:dyDescent="0.25">
      <c r="A5" s="4"/>
      <c r="B5" s="6"/>
    </row>
    <row r="6" spans="1:17" x14ac:dyDescent="0.25">
      <c r="A6" s="4"/>
      <c r="B6" s="6"/>
    </row>
    <row r="7" spans="1:17" s="9" customFormat="1" ht="63" x14ac:dyDescent="0.2">
      <c r="A7" s="10" t="s">
        <v>2</v>
      </c>
      <c r="B7" s="11" t="s">
        <v>3</v>
      </c>
      <c r="C7" s="30" t="s">
        <v>149</v>
      </c>
      <c r="D7" s="30" t="s">
        <v>4</v>
      </c>
      <c r="E7" s="30" t="s">
        <v>5</v>
      </c>
      <c r="F7" s="30" t="s">
        <v>6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17" s="3" customFormat="1" x14ac:dyDescent="0.25">
      <c r="A8" s="38">
        <v>1</v>
      </c>
      <c r="B8" s="39">
        <v>2</v>
      </c>
      <c r="C8" s="40">
        <v>3</v>
      </c>
      <c r="D8" s="40">
        <v>4</v>
      </c>
      <c r="E8" s="40">
        <v>5</v>
      </c>
      <c r="F8" s="40">
        <v>6</v>
      </c>
    </row>
    <row r="9" spans="1:17" s="9" customFormat="1" ht="24" customHeight="1" x14ac:dyDescent="0.2">
      <c r="A9" s="18" t="s">
        <v>7</v>
      </c>
      <c r="B9" s="19" t="s">
        <v>127</v>
      </c>
      <c r="C9" s="34">
        <f>C10+C28</f>
        <v>5137840504</v>
      </c>
      <c r="D9" s="32">
        <f>F9-C9</f>
        <v>215942069</v>
      </c>
      <c r="E9" s="32">
        <f>(F9/C9)*100-100</f>
        <v>4.2029733860341025</v>
      </c>
      <c r="F9" s="34">
        <f>F10+F28</f>
        <v>5353782573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 s="9" customFormat="1" x14ac:dyDescent="0.2">
      <c r="A10" s="18"/>
      <c r="B10" s="20" t="s">
        <v>128</v>
      </c>
      <c r="C10" s="34">
        <f>C11+C12+C13+C17+C25</f>
        <v>4592372100</v>
      </c>
      <c r="D10" s="32">
        <f t="shared" ref="D10:D78" si="0">F10-C10</f>
        <v>15000</v>
      </c>
      <c r="E10" s="32">
        <f t="shared" ref="E10:E78" si="1">(F10/C10)*100-100</f>
        <v>3.2662858482979118E-4</v>
      </c>
      <c r="F10" s="34">
        <f>F11+F12+F13+F17+F25</f>
        <v>4592387100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x14ac:dyDescent="0.25">
      <c r="A11" s="21" t="s">
        <v>8</v>
      </c>
      <c r="B11" s="22" t="s">
        <v>132</v>
      </c>
      <c r="C11" s="35">
        <f>2787863300+869866500</f>
        <v>3657729800</v>
      </c>
      <c r="D11" s="33">
        <f t="shared" si="0"/>
        <v>0</v>
      </c>
      <c r="E11" s="33">
        <f t="shared" si="1"/>
        <v>0</v>
      </c>
      <c r="F11" s="35">
        <f>2787863300+869866500</f>
        <v>3657729800</v>
      </c>
    </row>
    <row r="12" spans="1:17" ht="31.5" x14ac:dyDescent="0.25">
      <c r="A12" s="21" t="s">
        <v>9</v>
      </c>
      <c r="B12" s="23" t="s">
        <v>10</v>
      </c>
      <c r="C12" s="35">
        <v>13005000</v>
      </c>
      <c r="D12" s="33">
        <f t="shared" si="0"/>
        <v>0</v>
      </c>
      <c r="E12" s="33">
        <f t="shared" si="1"/>
        <v>0</v>
      </c>
      <c r="F12" s="35">
        <v>13005000</v>
      </c>
    </row>
    <row r="13" spans="1:17" x14ac:dyDescent="0.25">
      <c r="A13" s="21" t="s">
        <v>11</v>
      </c>
      <c r="B13" s="23" t="s">
        <v>12</v>
      </c>
      <c r="C13" s="35">
        <f>C14+C15+C16</f>
        <v>659275000</v>
      </c>
      <c r="D13" s="33">
        <f t="shared" si="0"/>
        <v>0</v>
      </c>
      <c r="E13" s="33">
        <f t="shared" si="1"/>
        <v>0</v>
      </c>
      <c r="F13" s="35">
        <f>F14+F15+F16</f>
        <v>659275000</v>
      </c>
    </row>
    <row r="14" spans="1:17" ht="31.5" x14ac:dyDescent="0.25">
      <c r="A14" s="21" t="s">
        <v>13</v>
      </c>
      <c r="B14" s="22" t="s">
        <v>108</v>
      </c>
      <c r="C14" s="35">
        <v>634575000</v>
      </c>
      <c r="D14" s="33">
        <f t="shared" si="0"/>
        <v>0</v>
      </c>
      <c r="E14" s="33">
        <f t="shared" si="1"/>
        <v>0</v>
      </c>
      <c r="F14" s="35">
        <v>634575000</v>
      </c>
    </row>
    <row r="15" spans="1:17" x14ac:dyDescent="0.25">
      <c r="A15" s="21" t="s">
        <v>14</v>
      </c>
      <c r="B15" s="22" t="s">
        <v>109</v>
      </c>
      <c r="C15" s="35">
        <v>500000</v>
      </c>
      <c r="D15" s="33">
        <f t="shared" si="0"/>
        <v>0</v>
      </c>
      <c r="E15" s="33">
        <f t="shared" si="1"/>
        <v>0</v>
      </c>
      <c r="F15" s="35">
        <v>500000</v>
      </c>
    </row>
    <row r="16" spans="1:17" ht="47.25" x14ac:dyDescent="0.25">
      <c r="A16" s="21" t="s">
        <v>50</v>
      </c>
      <c r="B16" s="22" t="s">
        <v>51</v>
      </c>
      <c r="C16" s="35">
        <v>24200000</v>
      </c>
      <c r="D16" s="33">
        <f t="shared" si="0"/>
        <v>0</v>
      </c>
      <c r="E16" s="33">
        <f t="shared" si="1"/>
        <v>0</v>
      </c>
      <c r="F16" s="35">
        <v>24200000</v>
      </c>
    </row>
    <row r="17" spans="1:17" x14ac:dyDescent="0.25">
      <c r="A17" s="21" t="s">
        <v>15</v>
      </c>
      <c r="B17" s="24" t="s">
        <v>16</v>
      </c>
      <c r="C17" s="35">
        <f>C18+C19+C22</f>
        <v>237563300</v>
      </c>
      <c r="D17" s="33">
        <f t="shared" si="0"/>
        <v>0</v>
      </c>
      <c r="E17" s="33">
        <f t="shared" si="1"/>
        <v>0</v>
      </c>
      <c r="F17" s="35">
        <f>F18+F19+F22</f>
        <v>237563300</v>
      </c>
    </row>
    <row r="18" spans="1:17" ht="47.25" x14ac:dyDescent="0.25">
      <c r="A18" s="21" t="s">
        <v>52</v>
      </c>
      <c r="B18" s="22" t="s">
        <v>53</v>
      </c>
      <c r="C18" s="35">
        <v>95000000</v>
      </c>
      <c r="D18" s="33">
        <f t="shared" si="0"/>
        <v>0</v>
      </c>
      <c r="E18" s="33">
        <f t="shared" si="1"/>
        <v>0</v>
      </c>
      <c r="F18" s="35">
        <v>95000000</v>
      </c>
    </row>
    <row r="19" spans="1:17" x14ac:dyDescent="0.25">
      <c r="A19" s="21" t="s">
        <v>38</v>
      </c>
      <c r="B19" s="22" t="s">
        <v>39</v>
      </c>
      <c r="C19" s="35">
        <f>C20+C21</f>
        <v>61063300</v>
      </c>
      <c r="D19" s="33">
        <f t="shared" si="0"/>
        <v>0</v>
      </c>
      <c r="E19" s="33">
        <f t="shared" si="1"/>
        <v>0</v>
      </c>
      <c r="F19" s="35">
        <f>F20+F21</f>
        <v>61063300</v>
      </c>
    </row>
    <row r="20" spans="1:17" x14ac:dyDescent="0.25">
      <c r="A20" s="21" t="s">
        <v>54</v>
      </c>
      <c r="B20" s="22" t="s">
        <v>56</v>
      </c>
      <c r="C20" s="35">
        <f>25000000+63300</f>
        <v>25063300</v>
      </c>
      <c r="D20" s="33">
        <f t="shared" si="0"/>
        <v>0</v>
      </c>
      <c r="E20" s="33">
        <f t="shared" si="1"/>
        <v>0</v>
      </c>
      <c r="F20" s="35">
        <f>25000000+63300</f>
        <v>25063300</v>
      </c>
    </row>
    <row r="21" spans="1:17" x14ac:dyDescent="0.25">
      <c r="A21" s="21" t="s">
        <v>55</v>
      </c>
      <c r="B21" s="22" t="s">
        <v>57</v>
      </c>
      <c r="C21" s="35">
        <v>36000000</v>
      </c>
      <c r="D21" s="33">
        <f t="shared" si="0"/>
        <v>0</v>
      </c>
      <c r="E21" s="33">
        <f t="shared" si="1"/>
        <v>0</v>
      </c>
      <c r="F21" s="35">
        <v>36000000</v>
      </c>
    </row>
    <row r="22" spans="1:17" x14ac:dyDescent="0.25">
      <c r="A22" s="21" t="s">
        <v>17</v>
      </c>
      <c r="B22" s="22" t="s">
        <v>18</v>
      </c>
      <c r="C22" s="35">
        <f>C23+C24</f>
        <v>81500000</v>
      </c>
      <c r="D22" s="33">
        <f t="shared" si="0"/>
        <v>0</v>
      </c>
      <c r="E22" s="33">
        <f t="shared" si="1"/>
        <v>0</v>
      </c>
      <c r="F22" s="35">
        <f>F23+F24</f>
        <v>81500000</v>
      </c>
    </row>
    <row r="23" spans="1:17" ht="31.5" x14ac:dyDescent="0.25">
      <c r="A23" s="21" t="s">
        <v>62</v>
      </c>
      <c r="B23" s="22" t="s">
        <v>58</v>
      </c>
      <c r="C23" s="35">
        <v>65500000</v>
      </c>
      <c r="D23" s="33">
        <f t="shared" si="0"/>
        <v>0</v>
      </c>
      <c r="E23" s="33">
        <f t="shared" si="1"/>
        <v>0</v>
      </c>
      <c r="F23" s="35">
        <v>65500000</v>
      </c>
    </row>
    <row r="24" spans="1:17" ht="49.5" customHeight="1" x14ac:dyDescent="0.25">
      <c r="A24" s="21" t="s">
        <v>63</v>
      </c>
      <c r="B24" s="22" t="s">
        <v>59</v>
      </c>
      <c r="C24" s="35">
        <v>16000000</v>
      </c>
      <c r="D24" s="33">
        <f t="shared" si="0"/>
        <v>0</v>
      </c>
      <c r="E24" s="33">
        <f t="shared" si="1"/>
        <v>0</v>
      </c>
      <c r="F24" s="35">
        <v>16000000</v>
      </c>
    </row>
    <row r="25" spans="1:17" ht="21.75" customHeight="1" x14ac:dyDescent="0.25">
      <c r="A25" s="21" t="s">
        <v>19</v>
      </c>
      <c r="B25" s="25" t="s">
        <v>20</v>
      </c>
      <c r="C25" s="35">
        <f>C26</f>
        <v>24799000</v>
      </c>
      <c r="D25" s="33">
        <f t="shared" si="0"/>
        <v>15000</v>
      </c>
      <c r="E25" s="33">
        <f t="shared" si="1"/>
        <v>6.0486309931846449E-2</v>
      </c>
      <c r="F25" s="35">
        <f>F26+F27</f>
        <v>24814000</v>
      </c>
    </row>
    <row r="26" spans="1:17" ht="51.75" customHeight="1" x14ac:dyDescent="0.25">
      <c r="A26" s="21" t="s">
        <v>60</v>
      </c>
      <c r="B26" s="22" t="s">
        <v>110</v>
      </c>
      <c r="C26" s="35">
        <v>24799000</v>
      </c>
      <c r="D26" s="33">
        <f t="shared" si="0"/>
        <v>0</v>
      </c>
      <c r="E26" s="33">
        <f t="shared" si="1"/>
        <v>0</v>
      </c>
      <c r="F26" s="35">
        <v>24799000</v>
      </c>
    </row>
    <row r="27" spans="1:17" s="17" customFormat="1" ht="33.75" customHeight="1" x14ac:dyDescent="0.25">
      <c r="A27" s="21" t="s">
        <v>150</v>
      </c>
      <c r="B27" s="22" t="s">
        <v>151</v>
      </c>
      <c r="C27" s="35">
        <v>0</v>
      </c>
      <c r="D27" s="33">
        <f t="shared" si="0"/>
        <v>15000</v>
      </c>
      <c r="E27" s="33">
        <v>0</v>
      </c>
      <c r="F27" s="35">
        <v>15000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</row>
    <row r="28" spans="1:17" x14ac:dyDescent="0.25">
      <c r="A28" s="18"/>
      <c r="B28" s="26" t="s">
        <v>129</v>
      </c>
      <c r="C28" s="34">
        <f>C29+C40+C42+C45+C49+C73</f>
        <v>545468404</v>
      </c>
      <c r="D28" s="32">
        <f t="shared" si="0"/>
        <v>215927069</v>
      </c>
      <c r="E28" s="32">
        <f t="shared" si="1"/>
        <v>39.585623551533871</v>
      </c>
      <c r="F28" s="34">
        <f>F29+F40+F42+F45+F49+F73</f>
        <v>761395473</v>
      </c>
    </row>
    <row r="29" spans="1:17" ht="37.5" customHeight="1" x14ac:dyDescent="0.25">
      <c r="A29" s="21" t="s">
        <v>21</v>
      </c>
      <c r="B29" s="24" t="s">
        <v>22</v>
      </c>
      <c r="C29" s="35">
        <f>SUM(C30:C39)</f>
        <v>443619672</v>
      </c>
      <c r="D29" s="33">
        <f t="shared" si="0"/>
        <v>4606549</v>
      </c>
      <c r="E29" s="33">
        <f t="shared" si="1"/>
        <v>1.0384005243121948</v>
      </c>
      <c r="F29" s="35">
        <f>SUM(F30:F39)</f>
        <v>448226221</v>
      </c>
    </row>
    <row r="30" spans="1:17" ht="72.75" customHeight="1" x14ac:dyDescent="0.25">
      <c r="A30" s="21" t="s">
        <v>61</v>
      </c>
      <c r="B30" s="22" t="s">
        <v>64</v>
      </c>
      <c r="C30" s="35">
        <v>1570900</v>
      </c>
      <c r="D30" s="33">
        <f t="shared" si="0"/>
        <v>0</v>
      </c>
      <c r="E30" s="33">
        <f t="shared" si="1"/>
        <v>0</v>
      </c>
      <c r="F30" s="35">
        <v>1570900</v>
      </c>
    </row>
    <row r="31" spans="1:17" s="9" customFormat="1" ht="97.5" customHeight="1" x14ac:dyDescent="0.2">
      <c r="A31" s="21" t="s">
        <v>65</v>
      </c>
      <c r="B31" s="27" t="s">
        <v>66</v>
      </c>
      <c r="C31" s="35">
        <v>364000000</v>
      </c>
      <c r="D31" s="33">
        <f t="shared" si="0"/>
        <v>0</v>
      </c>
      <c r="E31" s="33">
        <f t="shared" si="1"/>
        <v>0</v>
      </c>
      <c r="F31" s="35">
        <v>364000000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1:17" s="17" customFormat="1" ht="98.25" customHeight="1" x14ac:dyDescent="0.25">
      <c r="A32" s="21" t="s">
        <v>67</v>
      </c>
      <c r="B32" s="22" t="s">
        <v>68</v>
      </c>
      <c r="C32" s="35">
        <v>752000</v>
      </c>
      <c r="D32" s="33">
        <f t="shared" si="0"/>
        <v>411520</v>
      </c>
      <c r="E32" s="33">
        <f t="shared" si="1"/>
        <v>54.723404255319139</v>
      </c>
      <c r="F32" s="35">
        <v>1163520</v>
      </c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  <row r="33" spans="1:17" ht="82.5" customHeight="1" x14ac:dyDescent="0.25">
      <c r="A33" s="21" t="s">
        <v>69</v>
      </c>
      <c r="B33" s="22" t="s">
        <v>70</v>
      </c>
      <c r="C33" s="35">
        <v>191522</v>
      </c>
      <c r="D33" s="33">
        <f t="shared" si="0"/>
        <v>0</v>
      </c>
      <c r="E33" s="33">
        <f t="shared" si="1"/>
        <v>0</v>
      </c>
      <c r="F33" s="35">
        <v>191522</v>
      </c>
    </row>
    <row r="34" spans="1:17" s="15" customFormat="1" ht="41.25" customHeight="1" x14ac:dyDescent="0.25">
      <c r="A34" s="21" t="s">
        <v>71</v>
      </c>
      <c r="B34" s="22" t="s">
        <v>72</v>
      </c>
      <c r="C34" s="35">
        <v>59592000</v>
      </c>
      <c r="D34" s="33">
        <f t="shared" si="0"/>
        <v>0</v>
      </c>
      <c r="E34" s="33">
        <f t="shared" si="1"/>
        <v>0</v>
      </c>
      <c r="F34" s="35">
        <v>59592000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</row>
    <row r="35" spans="1:17" s="15" customFormat="1" ht="131.25" customHeight="1" x14ac:dyDescent="0.25">
      <c r="A35" s="21" t="s">
        <v>152</v>
      </c>
      <c r="B35" s="22" t="s">
        <v>154</v>
      </c>
      <c r="C35" s="35">
        <v>0</v>
      </c>
      <c r="D35" s="33">
        <f t="shared" si="0"/>
        <v>4194964</v>
      </c>
      <c r="E35" s="33">
        <v>0</v>
      </c>
      <c r="F35" s="35">
        <v>4194964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</row>
    <row r="36" spans="1:17" s="15" customFormat="1" ht="129" customHeight="1" x14ac:dyDescent="0.25">
      <c r="A36" s="21" t="s">
        <v>153</v>
      </c>
      <c r="B36" s="22" t="s">
        <v>155</v>
      </c>
      <c r="C36" s="35">
        <v>0</v>
      </c>
      <c r="D36" s="33">
        <f t="shared" si="0"/>
        <v>65</v>
      </c>
      <c r="E36" s="33">
        <v>0</v>
      </c>
      <c r="F36" s="35">
        <v>65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</row>
    <row r="37" spans="1:17" ht="63.75" customHeight="1" x14ac:dyDescent="0.25">
      <c r="A37" s="21" t="s">
        <v>73</v>
      </c>
      <c r="B37" s="22" t="s">
        <v>74</v>
      </c>
      <c r="C37" s="35">
        <v>3369750</v>
      </c>
      <c r="D37" s="33">
        <f t="shared" si="0"/>
        <v>0</v>
      </c>
      <c r="E37" s="33">
        <f t="shared" si="1"/>
        <v>0</v>
      </c>
      <c r="F37" s="35">
        <v>3369750</v>
      </c>
    </row>
    <row r="38" spans="1:17" ht="98.25" customHeight="1" x14ac:dyDescent="0.25">
      <c r="A38" s="21" t="s">
        <v>76</v>
      </c>
      <c r="B38" s="22" t="s">
        <v>75</v>
      </c>
      <c r="C38" s="35">
        <v>10000000</v>
      </c>
      <c r="D38" s="33">
        <f t="shared" si="0"/>
        <v>0</v>
      </c>
      <c r="E38" s="33">
        <f t="shared" si="1"/>
        <v>0</v>
      </c>
      <c r="F38" s="35">
        <v>10000000</v>
      </c>
    </row>
    <row r="39" spans="1:17" ht="117" customHeight="1" x14ac:dyDescent="0.25">
      <c r="A39" s="21" t="s">
        <v>118</v>
      </c>
      <c r="B39" s="22" t="s">
        <v>119</v>
      </c>
      <c r="C39" s="35">
        <v>4143500</v>
      </c>
      <c r="D39" s="33">
        <f t="shared" si="0"/>
        <v>0</v>
      </c>
      <c r="E39" s="33">
        <f t="shared" si="1"/>
        <v>0</v>
      </c>
      <c r="F39" s="35">
        <v>4143500</v>
      </c>
    </row>
    <row r="40" spans="1:17" ht="26.25" customHeight="1" x14ac:dyDescent="0.25">
      <c r="A40" s="21" t="s">
        <v>23</v>
      </c>
      <c r="B40" s="24" t="s">
        <v>24</v>
      </c>
      <c r="C40" s="35">
        <f>C41</f>
        <v>6879210</v>
      </c>
      <c r="D40" s="33">
        <f t="shared" si="0"/>
        <v>0</v>
      </c>
      <c r="E40" s="33">
        <f t="shared" si="1"/>
        <v>0</v>
      </c>
      <c r="F40" s="35">
        <f>F41</f>
        <v>6879210</v>
      </c>
    </row>
    <row r="41" spans="1:17" ht="21.75" customHeight="1" x14ac:dyDescent="0.25">
      <c r="A41" s="21" t="s">
        <v>25</v>
      </c>
      <c r="B41" s="22" t="s">
        <v>26</v>
      </c>
      <c r="C41" s="35">
        <f>11465350-4586140</f>
        <v>6879210</v>
      </c>
      <c r="D41" s="33">
        <f t="shared" si="0"/>
        <v>0</v>
      </c>
      <c r="E41" s="33">
        <f t="shared" si="1"/>
        <v>0</v>
      </c>
      <c r="F41" s="35">
        <f>11465350-4586140</f>
        <v>6879210</v>
      </c>
    </row>
    <row r="42" spans="1:17" ht="31.5" x14ac:dyDescent="0.25">
      <c r="A42" s="21" t="s">
        <v>111</v>
      </c>
      <c r="B42" s="24" t="s">
        <v>104</v>
      </c>
      <c r="C42" s="35">
        <f>C43+C44</f>
        <v>10125132</v>
      </c>
      <c r="D42" s="33">
        <f t="shared" si="0"/>
        <v>211032006</v>
      </c>
      <c r="E42" s="33">
        <f t="shared" si="1"/>
        <v>2084.2395536176714</v>
      </c>
      <c r="F42" s="35">
        <f>F43+F44</f>
        <v>221157138</v>
      </c>
    </row>
    <row r="43" spans="1:17" s="17" customFormat="1" ht="38.25" customHeight="1" x14ac:dyDescent="0.25">
      <c r="A43" s="21" t="s">
        <v>78</v>
      </c>
      <c r="B43" s="22" t="s">
        <v>77</v>
      </c>
      <c r="C43" s="35">
        <v>5579150</v>
      </c>
      <c r="D43" s="33">
        <f t="shared" si="0"/>
        <v>14700</v>
      </c>
      <c r="E43" s="33">
        <f t="shared" si="1"/>
        <v>0.26348099620909693</v>
      </c>
      <c r="F43" s="35">
        <v>5593850</v>
      </c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</row>
    <row r="44" spans="1:17" s="17" customFormat="1" ht="31.5" x14ac:dyDescent="0.25">
      <c r="A44" s="21" t="s">
        <v>79</v>
      </c>
      <c r="B44" s="22" t="s">
        <v>80</v>
      </c>
      <c r="C44" s="35">
        <v>4545982</v>
      </c>
      <c r="D44" s="33">
        <f t="shared" si="0"/>
        <v>211017306</v>
      </c>
      <c r="E44" s="33">
        <f t="shared" si="1"/>
        <v>4641.8420926435692</v>
      </c>
      <c r="F44" s="35">
        <v>215563288</v>
      </c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</row>
    <row r="45" spans="1:17" ht="31.5" x14ac:dyDescent="0.25">
      <c r="A45" s="21" t="s">
        <v>27</v>
      </c>
      <c r="B45" s="24" t="s">
        <v>28</v>
      </c>
      <c r="C45" s="35">
        <f>C46+C47+C48</f>
        <v>66364130</v>
      </c>
      <c r="D45" s="33">
        <f t="shared" si="0"/>
        <v>0</v>
      </c>
      <c r="E45" s="33">
        <f t="shared" si="1"/>
        <v>0</v>
      </c>
      <c r="F45" s="35">
        <f>F46+F47+F48</f>
        <v>66364130</v>
      </c>
    </row>
    <row r="46" spans="1:17" ht="31.5" x14ac:dyDescent="0.25">
      <c r="A46" s="21" t="s">
        <v>81</v>
      </c>
      <c r="B46" s="22" t="s">
        <v>82</v>
      </c>
      <c r="C46" s="35">
        <v>45906000</v>
      </c>
      <c r="D46" s="33">
        <f t="shared" si="0"/>
        <v>0</v>
      </c>
      <c r="E46" s="33">
        <f t="shared" si="1"/>
        <v>0</v>
      </c>
      <c r="F46" s="35">
        <v>45906000</v>
      </c>
    </row>
    <row r="47" spans="1:17" ht="94.5" x14ac:dyDescent="0.25">
      <c r="A47" s="21" t="s">
        <v>29</v>
      </c>
      <c r="B47" s="27" t="s">
        <v>30</v>
      </c>
      <c r="C47" s="35">
        <v>12958130</v>
      </c>
      <c r="D47" s="33">
        <f t="shared" si="0"/>
        <v>0</v>
      </c>
      <c r="E47" s="33">
        <f t="shared" si="1"/>
        <v>0</v>
      </c>
      <c r="F47" s="35">
        <v>12958130</v>
      </c>
    </row>
    <row r="48" spans="1:17" ht="47.25" x14ac:dyDescent="0.25">
      <c r="A48" s="21" t="s">
        <v>83</v>
      </c>
      <c r="B48" s="22" t="s">
        <v>84</v>
      </c>
      <c r="C48" s="35">
        <v>7500000</v>
      </c>
      <c r="D48" s="33">
        <f t="shared" si="0"/>
        <v>0</v>
      </c>
      <c r="E48" s="33">
        <f t="shared" si="1"/>
        <v>0</v>
      </c>
      <c r="F48" s="35">
        <v>7500000</v>
      </c>
    </row>
    <row r="49" spans="1:6" ht="21.75" customHeight="1" x14ac:dyDescent="0.25">
      <c r="A49" s="21" t="s">
        <v>31</v>
      </c>
      <c r="B49" s="24" t="s">
        <v>32</v>
      </c>
      <c r="C49" s="35">
        <f>SUM(C50:C72)</f>
        <v>18269580</v>
      </c>
      <c r="D49" s="33">
        <f t="shared" si="0"/>
        <v>288514</v>
      </c>
      <c r="E49" s="33">
        <f t="shared" si="1"/>
        <v>1.5792043385781227</v>
      </c>
      <c r="F49" s="35">
        <f>SUM(F50:F72)</f>
        <v>18558094</v>
      </c>
    </row>
    <row r="50" spans="1:6" ht="94.5" x14ac:dyDescent="0.25">
      <c r="A50" s="21" t="s">
        <v>85</v>
      </c>
      <c r="B50" s="22" t="s">
        <v>86</v>
      </c>
      <c r="C50" s="35">
        <f>13330+33850+15000+4670</f>
        <v>66850</v>
      </c>
      <c r="D50" s="33">
        <f t="shared" si="0"/>
        <v>0</v>
      </c>
      <c r="E50" s="33">
        <f t="shared" si="1"/>
        <v>0</v>
      </c>
      <c r="F50" s="35">
        <f>13330+33850+15000+4670</f>
        <v>66850</v>
      </c>
    </row>
    <row r="51" spans="1:6" ht="110.25" x14ac:dyDescent="0.25">
      <c r="A51" s="21" t="s">
        <v>87</v>
      </c>
      <c r="B51" s="22" t="s">
        <v>88</v>
      </c>
      <c r="C51" s="35">
        <f>9670+48330+6670+930+14670+135810+10170</f>
        <v>226250</v>
      </c>
      <c r="D51" s="33">
        <f t="shared" si="0"/>
        <v>0</v>
      </c>
      <c r="E51" s="33">
        <f t="shared" si="1"/>
        <v>0</v>
      </c>
      <c r="F51" s="35">
        <f>9670+48330+6670+930+14670+135810+10170</f>
        <v>226250</v>
      </c>
    </row>
    <row r="52" spans="1:6" ht="110.25" x14ac:dyDescent="0.25">
      <c r="A52" s="21" t="s">
        <v>120</v>
      </c>
      <c r="B52" s="22" t="s">
        <v>121</v>
      </c>
      <c r="C52" s="35">
        <f>1300</f>
        <v>1300</v>
      </c>
      <c r="D52" s="33">
        <f t="shared" si="0"/>
        <v>0</v>
      </c>
      <c r="E52" s="33">
        <f t="shared" si="1"/>
        <v>0</v>
      </c>
      <c r="F52" s="35">
        <f>1300</f>
        <v>1300</v>
      </c>
    </row>
    <row r="53" spans="1:6" ht="94.5" x14ac:dyDescent="0.25">
      <c r="A53" s="21" t="s">
        <v>89</v>
      </c>
      <c r="B53" s="22" t="s">
        <v>90</v>
      </c>
      <c r="C53" s="35">
        <f>700+16560</f>
        <v>17260</v>
      </c>
      <c r="D53" s="33">
        <f t="shared" si="0"/>
        <v>0</v>
      </c>
      <c r="E53" s="33">
        <f t="shared" si="1"/>
        <v>0</v>
      </c>
      <c r="F53" s="35">
        <f>700+16560</f>
        <v>17260</v>
      </c>
    </row>
    <row r="54" spans="1:6" ht="126" x14ac:dyDescent="0.25">
      <c r="A54" s="21" t="s">
        <v>122</v>
      </c>
      <c r="B54" s="22" t="s">
        <v>123</v>
      </c>
      <c r="C54" s="35">
        <v>131000</v>
      </c>
      <c r="D54" s="33">
        <f t="shared" si="0"/>
        <v>0</v>
      </c>
      <c r="E54" s="33">
        <f t="shared" si="1"/>
        <v>0</v>
      </c>
      <c r="F54" s="35">
        <v>131000</v>
      </c>
    </row>
    <row r="55" spans="1:6" ht="110.25" x14ac:dyDescent="0.25">
      <c r="A55" s="21" t="s">
        <v>112</v>
      </c>
      <c r="B55" s="22" t="s">
        <v>105</v>
      </c>
      <c r="C55" s="35">
        <f>5330+83330</f>
        <v>88660</v>
      </c>
      <c r="D55" s="33">
        <f t="shared" si="0"/>
        <v>0</v>
      </c>
      <c r="E55" s="33">
        <f t="shared" si="1"/>
        <v>0</v>
      </c>
      <c r="F55" s="35">
        <f>5330+83330</f>
        <v>88660</v>
      </c>
    </row>
    <row r="56" spans="1:6" ht="110.25" x14ac:dyDescent="0.25">
      <c r="A56" s="21" t="s">
        <v>91</v>
      </c>
      <c r="B56" s="22" t="s">
        <v>92</v>
      </c>
      <c r="C56" s="35">
        <f>882300</f>
        <v>882300</v>
      </c>
      <c r="D56" s="33">
        <f t="shared" si="0"/>
        <v>0</v>
      </c>
      <c r="E56" s="33">
        <f t="shared" si="1"/>
        <v>0</v>
      </c>
      <c r="F56" s="35">
        <f>882300</f>
        <v>882300</v>
      </c>
    </row>
    <row r="57" spans="1:6" ht="94.5" x14ac:dyDescent="0.25">
      <c r="A57" s="21" t="s">
        <v>133</v>
      </c>
      <c r="B57" s="22" t="s">
        <v>134</v>
      </c>
      <c r="C57" s="35">
        <f>18330</f>
        <v>18330</v>
      </c>
      <c r="D57" s="33">
        <f t="shared" si="0"/>
        <v>0</v>
      </c>
      <c r="E57" s="33">
        <f t="shared" si="1"/>
        <v>0</v>
      </c>
      <c r="F57" s="35">
        <f>18330</f>
        <v>18330</v>
      </c>
    </row>
    <row r="58" spans="1:6" ht="110.25" x14ac:dyDescent="0.25">
      <c r="A58" s="21" t="s">
        <v>135</v>
      </c>
      <c r="B58" s="22" t="s">
        <v>136</v>
      </c>
      <c r="C58" s="35">
        <v>13400</v>
      </c>
      <c r="D58" s="33">
        <f t="shared" si="0"/>
        <v>0</v>
      </c>
      <c r="E58" s="33">
        <f t="shared" si="1"/>
        <v>0</v>
      </c>
      <c r="F58" s="35">
        <v>13400</v>
      </c>
    </row>
    <row r="59" spans="1:6" ht="126" x14ac:dyDescent="0.25">
      <c r="A59" s="21" t="s">
        <v>106</v>
      </c>
      <c r="B59" s="22" t="s">
        <v>107</v>
      </c>
      <c r="C59" s="35">
        <v>141700</v>
      </c>
      <c r="D59" s="33">
        <f t="shared" si="0"/>
        <v>0</v>
      </c>
      <c r="E59" s="33">
        <f t="shared" si="1"/>
        <v>0</v>
      </c>
      <c r="F59" s="35">
        <v>141700</v>
      </c>
    </row>
    <row r="60" spans="1:6" ht="110.25" x14ac:dyDescent="0.25">
      <c r="A60" s="21" t="s">
        <v>93</v>
      </c>
      <c r="B60" s="22" t="s">
        <v>94</v>
      </c>
      <c r="C60" s="35">
        <f>16660+314110+20000+50000+137170</f>
        <v>537940</v>
      </c>
      <c r="D60" s="33">
        <f t="shared" si="0"/>
        <v>0</v>
      </c>
      <c r="E60" s="33">
        <f t="shared" si="1"/>
        <v>0</v>
      </c>
      <c r="F60" s="35">
        <f>16660+314110+20000+50000+137170</f>
        <v>537940</v>
      </c>
    </row>
    <row r="61" spans="1:6" ht="126" x14ac:dyDescent="0.25">
      <c r="A61" s="21" t="s">
        <v>95</v>
      </c>
      <c r="B61" s="22" t="s">
        <v>113</v>
      </c>
      <c r="C61" s="35">
        <f>2640+43290+1670+16940</f>
        <v>64540</v>
      </c>
      <c r="D61" s="33">
        <f t="shared" si="0"/>
        <v>0</v>
      </c>
      <c r="E61" s="33">
        <f t="shared" si="1"/>
        <v>0</v>
      </c>
      <c r="F61" s="35">
        <f>2640+43290+1670+16940</f>
        <v>64540</v>
      </c>
    </row>
    <row r="62" spans="1:6" ht="126" x14ac:dyDescent="0.25">
      <c r="A62" s="21" t="s">
        <v>96</v>
      </c>
      <c r="B62" s="22" t="s">
        <v>114</v>
      </c>
      <c r="C62" s="35">
        <v>100000</v>
      </c>
      <c r="D62" s="33">
        <f t="shared" si="0"/>
        <v>0</v>
      </c>
      <c r="E62" s="33">
        <f t="shared" si="1"/>
        <v>0</v>
      </c>
      <c r="F62" s="35">
        <v>100000</v>
      </c>
    </row>
    <row r="63" spans="1:6" ht="94.5" x14ac:dyDescent="0.25">
      <c r="A63" s="21" t="s">
        <v>97</v>
      </c>
      <c r="B63" s="22" t="s">
        <v>98</v>
      </c>
      <c r="C63" s="35">
        <f>21330+330+4130</f>
        <v>25790</v>
      </c>
      <c r="D63" s="33">
        <f t="shared" si="0"/>
        <v>0</v>
      </c>
      <c r="E63" s="33">
        <f t="shared" si="1"/>
        <v>0</v>
      </c>
      <c r="F63" s="35">
        <f>21330+330+4130</f>
        <v>25790</v>
      </c>
    </row>
    <row r="64" spans="1:6" ht="147" customHeight="1" x14ac:dyDescent="0.25">
      <c r="A64" s="21" t="s">
        <v>99</v>
      </c>
      <c r="B64" s="22" t="s">
        <v>124</v>
      </c>
      <c r="C64" s="35">
        <f>17500</f>
        <v>17500</v>
      </c>
      <c r="D64" s="33">
        <f t="shared" si="0"/>
        <v>0</v>
      </c>
      <c r="E64" s="33">
        <f t="shared" si="1"/>
        <v>0</v>
      </c>
      <c r="F64" s="35">
        <f>17500</f>
        <v>17500</v>
      </c>
    </row>
    <row r="65" spans="1:17" ht="93.75" customHeight="1" x14ac:dyDescent="0.25">
      <c r="A65" s="21" t="s">
        <v>100</v>
      </c>
      <c r="B65" s="22" t="s">
        <v>101</v>
      </c>
      <c r="C65" s="35">
        <f>33300+1300+1164950+2000+1000+9070+3330+333330+276670+8350+20070</f>
        <v>1853370</v>
      </c>
      <c r="D65" s="33">
        <f t="shared" si="0"/>
        <v>0</v>
      </c>
      <c r="E65" s="33">
        <f t="shared" si="1"/>
        <v>0</v>
      </c>
      <c r="F65" s="35">
        <f>33300+1300+1164950+2000+1000+9070+3330+333330+276670+8350+20070</f>
        <v>1853370</v>
      </c>
    </row>
    <row r="66" spans="1:17" ht="97.5" customHeight="1" x14ac:dyDescent="0.25">
      <c r="A66" s="21" t="s">
        <v>102</v>
      </c>
      <c r="B66" s="22" t="s">
        <v>103</v>
      </c>
      <c r="C66" s="35">
        <f>75700+1000+65170+1670+15000+141070+3997100+5000</f>
        <v>4301710</v>
      </c>
      <c r="D66" s="33">
        <f t="shared" si="0"/>
        <v>0</v>
      </c>
      <c r="E66" s="33">
        <f t="shared" si="1"/>
        <v>0</v>
      </c>
      <c r="F66" s="35">
        <f>75700+1000+65170+1670+15000+141070+3997100+5000</f>
        <v>4301710</v>
      </c>
    </row>
    <row r="67" spans="1:17" ht="173.25" x14ac:dyDescent="0.25">
      <c r="A67" s="21" t="s">
        <v>137</v>
      </c>
      <c r="B67" s="22" t="s">
        <v>138</v>
      </c>
      <c r="C67" s="35">
        <v>90000</v>
      </c>
      <c r="D67" s="33">
        <f t="shared" si="0"/>
        <v>0</v>
      </c>
      <c r="E67" s="33">
        <f t="shared" si="1"/>
        <v>0</v>
      </c>
      <c r="F67" s="35">
        <v>90000</v>
      </c>
    </row>
    <row r="68" spans="1:17" s="17" customFormat="1" ht="157.5" x14ac:dyDescent="0.25">
      <c r="A68" s="21" t="s">
        <v>125</v>
      </c>
      <c r="B68" s="22" t="s">
        <v>126</v>
      </c>
      <c r="C68" s="35">
        <f>33300+142170</f>
        <v>175470</v>
      </c>
      <c r="D68" s="33">
        <f t="shared" si="0"/>
        <v>0</v>
      </c>
      <c r="E68" s="33">
        <f t="shared" si="1"/>
        <v>0</v>
      </c>
      <c r="F68" s="35">
        <f>33300+142170</f>
        <v>175470</v>
      </c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</row>
    <row r="69" spans="1:17" s="9" customFormat="1" ht="78.75" x14ac:dyDescent="0.2">
      <c r="A69" s="21" t="s">
        <v>42</v>
      </c>
      <c r="B69" s="28" t="s">
        <v>43</v>
      </c>
      <c r="C69" s="35">
        <f>349100+10330</f>
        <v>359430</v>
      </c>
      <c r="D69" s="33">
        <f t="shared" si="0"/>
        <v>0</v>
      </c>
      <c r="E69" s="33">
        <f t="shared" si="1"/>
        <v>0</v>
      </c>
      <c r="F69" s="35">
        <f>349100+10330</f>
        <v>359430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</row>
    <row r="70" spans="1:17" s="17" customFormat="1" ht="78.75" x14ac:dyDescent="0.25">
      <c r="A70" s="21" t="s">
        <v>44</v>
      </c>
      <c r="B70" s="28" t="s">
        <v>45</v>
      </c>
      <c r="C70" s="35">
        <f>474700+200000+208000</f>
        <v>882700</v>
      </c>
      <c r="D70" s="33">
        <f t="shared" si="0"/>
        <v>288514</v>
      </c>
      <c r="E70" s="33">
        <f t="shared" si="1"/>
        <v>32.685397077149645</v>
      </c>
      <c r="F70" s="35">
        <v>1171214</v>
      </c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</row>
    <row r="71" spans="1:17" ht="94.5" x14ac:dyDescent="0.25">
      <c r="A71" s="21" t="s">
        <v>115</v>
      </c>
      <c r="B71" s="28" t="s">
        <v>139</v>
      </c>
      <c r="C71" s="35">
        <v>5274080</v>
      </c>
      <c r="D71" s="33">
        <f t="shared" si="0"/>
        <v>0</v>
      </c>
      <c r="E71" s="33">
        <f t="shared" si="1"/>
        <v>0</v>
      </c>
      <c r="F71" s="35">
        <v>5274080</v>
      </c>
    </row>
    <row r="72" spans="1:17" ht="63" x14ac:dyDescent="0.25">
      <c r="A72" s="21" t="s">
        <v>40</v>
      </c>
      <c r="B72" s="22" t="s">
        <v>41</v>
      </c>
      <c r="C72" s="35">
        <v>3000000</v>
      </c>
      <c r="D72" s="33">
        <f t="shared" si="0"/>
        <v>0</v>
      </c>
      <c r="E72" s="33">
        <f t="shared" si="1"/>
        <v>0</v>
      </c>
      <c r="F72" s="35">
        <v>3000000</v>
      </c>
    </row>
    <row r="73" spans="1:17" x14ac:dyDescent="0.25">
      <c r="A73" s="21" t="s">
        <v>141</v>
      </c>
      <c r="B73" s="22" t="s">
        <v>142</v>
      </c>
      <c r="C73" s="35">
        <f>C74+C75</f>
        <v>210680</v>
      </c>
      <c r="D73" s="33">
        <f t="shared" ref="D73:D75" si="2">F73-C73</f>
        <v>0</v>
      </c>
      <c r="E73" s="33">
        <v>0</v>
      </c>
      <c r="F73" s="35">
        <f>F74+F75</f>
        <v>210680</v>
      </c>
    </row>
    <row r="74" spans="1:17" x14ac:dyDescent="0.25">
      <c r="A74" s="21" t="s">
        <v>143</v>
      </c>
      <c r="B74" s="22" t="s">
        <v>144</v>
      </c>
      <c r="C74" s="35">
        <v>53680</v>
      </c>
      <c r="D74" s="33">
        <f t="shared" si="2"/>
        <v>0</v>
      </c>
      <c r="E74" s="33">
        <v>0</v>
      </c>
      <c r="F74" s="35">
        <v>53680</v>
      </c>
    </row>
    <row r="75" spans="1:17" ht="31.5" x14ac:dyDescent="0.25">
      <c r="A75" s="21" t="s">
        <v>145</v>
      </c>
      <c r="B75" s="22" t="s">
        <v>146</v>
      </c>
      <c r="C75" s="35">
        <v>157000</v>
      </c>
      <c r="D75" s="33">
        <f t="shared" si="2"/>
        <v>0</v>
      </c>
      <c r="E75" s="33">
        <v>0</v>
      </c>
      <c r="F75" s="35">
        <v>157000</v>
      </c>
    </row>
    <row r="76" spans="1:17" ht="22.5" customHeight="1" x14ac:dyDescent="0.25">
      <c r="A76" s="18" t="s">
        <v>33</v>
      </c>
      <c r="B76" s="19" t="s">
        <v>130</v>
      </c>
      <c r="C76" s="34">
        <f>C77+C83</f>
        <v>7448992029.3899994</v>
      </c>
      <c r="D76" s="32">
        <f t="shared" si="0"/>
        <v>45000</v>
      </c>
      <c r="E76" s="32">
        <f t="shared" si="1"/>
        <v>6.0410858036163972E-4</v>
      </c>
      <c r="F76" s="34">
        <f>F77+F83+F82</f>
        <v>7449037029.3899994</v>
      </c>
    </row>
    <row r="77" spans="1:17" ht="31.5" x14ac:dyDescent="0.25">
      <c r="A77" s="21" t="s">
        <v>34</v>
      </c>
      <c r="B77" s="25" t="s">
        <v>35</v>
      </c>
      <c r="C77" s="35">
        <f>C78+C79+C80+C81</f>
        <v>7455684130.3899994</v>
      </c>
      <c r="D77" s="33">
        <f t="shared" si="0"/>
        <v>45000</v>
      </c>
      <c r="E77" s="33">
        <f t="shared" si="1"/>
        <v>6.0356634230629425E-4</v>
      </c>
      <c r="F77" s="35">
        <f>F78+F79+F80+F81</f>
        <v>7455729130.3899994</v>
      </c>
    </row>
    <row r="78" spans="1:17" s="9" customFormat="1" ht="31.5" x14ac:dyDescent="0.2">
      <c r="A78" s="21" t="s">
        <v>46</v>
      </c>
      <c r="B78" s="22" t="s">
        <v>116</v>
      </c>
      <c r="C78" s="35">
        <v>328521600</v>
      </c>
      <c r="D78" s="33">
        <f t="shared" si="0"/>
        <v>0</v>
      </c>
      <c r="E78" s="33">
        <f t="shared" si="1"/>
        <v>0</v>
      </c>
      <c r="F78" s="35">
        <v>328521600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</row>
    <row r="79" spans="1:17" ht="31.5" x14ac:dyDescent="0.25">
      <c r="A79" s="21" t="s">
        <v>47</v>
      </c>
      <c r="B79" s="22" t="s">
        <v>36</v>
      </c>
      <c r="C79" s="35">
        <v>2609989030.3899999</v>
      </c>
      <c r="D79" s="33">
        <f t="shared" ref="D79:D84" si="3">F79-C79</f>
        <v>0</v>
      </c>
      <c r="E79" s="33">
        <f t="shared" ref="E79:E84" si="4">(F79/C79)*100-100</f>
        <v>0</v>
      </c>
      <c r="F79" s="35">
        <v>2609989030.3899999</v>
      </c>
    </row>
    <row r="80" spans="1:17" ht="31.5" x14ac:dyDescent="0.25">
      <c r="A80" s="21" t="s">
        <v>48</v>
      </c>
      <c r="B80" s="22" t="s">
        <v>117</v>
      </c>
      <c r="C80" s="35">
        <v>4408968000</v>
      </c>
      <c r="D80" s="33">
        <f t="shared" si="3"/>
        <v>0</v>
      </c>
      <c r="E80" s="33">
        <f t="shared" si="4"/>
        <v>0</v>
      </c>
      <c r="F80" s="35">
        <v>4408968000</v>
      </c>
    </row>
    <row r="81" spans="1:17" s="17" customFormat="1" x14ac:dyDescent="0.25">
      <c r="A81" s="21" t="s">
        <v>49</v>
      </c>
      <c r="B81" s="22" t="s">
        <v>37</v>
      </c>
      <c r="C81" s="35">
        <v>108205500</v>
      </c>
      <c r="D81" s="33">
        <f t="shared" si="3"/>
        <v>45000</v>
      </c>
      <c r="E81" s="33">
        <f t="shared" si="4"/>
        <v>4.1587534829574224E-2</v>
      </c>
      <c r="F81" s="35">
        <v>108250500</v>
      </c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</row>
    <row r="82" spans="1:17" s="17" customFormat="1" ht="31.5" x14ac:dyDescent="0.25">
      <c r="A82" s="21" t="s">
        <v>156</v>
      </c>
      <c r="B82" s="22" t="s">
        <v>157</v>
      </c>
      <c r="C82" s="35">
        <v>0</v>
      </c>
      <c r="D82" s="33">
        <f t="shared" si="3"/>
        <v>758604</v>
      </c>
      <c r="E82" s="33">
        <v>0</v>
      </c>
      <c r="F82" s="35">
        <v>758604</v>
      </c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</row>
    <row r="83" spans="1:17" s="17" customFormat="1" ht="47.25" x14ac:dyDescent="0.25">
      <c r="A83" s="21" t="s">
        <v>147</v>
      </c>
      <c r="B83" s="22" t="s">
        <v>148</v>
      </c>
      <c r="C83" s="35">
        <v>-6692101</v>
      </c>
      <c r="D83" s="33">
        <f t="shared" ref="D83" si="5">F83-C83</f>
        <v>-758604</v>
      </c>
      <c r="E83" s="33">
        <v>0</v>
      </c>
      <c r="F83" s="35">
        <v>-7450705</v>
      </c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</row>
    <row r="84" spans="1:17" x14ac:dyDescent="0.25">
      <c r="A84" s="29"/>
      <c r="B84" s="26" t="s">
        <v>140</v>
      </c>
      <c r="C84" s="36">
        <f>C9+C76</f>
        <v>12586832533.389999</v>
      </c>
      <c r="D84" s="32">
        <f t="shared" si="3"/>
        <v>215987069</v>
      </c>
      <c r="E84" s="32">
        <f t="shared" si="4"/>
        <v>1.7159763461302475</v>
      </c>
      <c r="F84" s="36">
        <f>F9+F76</f>
        <v>12802819602.389999</v>
      </c>
    </row>
    <row r="85" spans="1:17" x14ac:dyDescent="0.25">
      <c r="B85" s="13"/>
      <c r="C85" s="37"/>
      <c r="D85" s="37"/>
      <c r="E85" s="37"/>
      <c r="F85" s="37"/>
    </row>
    <row r="86" spans="1:17" x14ac:dyDescent="0.25">
      <c r="A86" s="4"/>
      <c r="B86" s="4"/>
    </row>
  </sheetData>
  <sheetProtection selectLockedCells="1" selectUnlockedCells="1"/>
  <autoFilter ref="A7:F84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0" fitToWidth="0" fitToHeight="0" orientation="portrait" r:id="rId1"/>
  <headerFooter alignWithMargins="0"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2024-07-05T10:31:18Z</cp:lastPrinted>
  <dcterms:created xsi:type="dcterms:W3CDTF">2019-01-29T04:49:08Z</dcterms:created>
  <dcterms:modified xsi:type="dcterms:W3CDTF">2024-07-05T10:42:33Z</dcterms:modified>
</cp:coreProperties>
</file>