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ЧуриловаКР\Desktop\ОТЧЕТЫ\2024\ЕЖЕМЕСЯЧНО в ДДА на сайт до 10 числа\2024 год\9. на 30.09.2024\"/>
    </mc:Choice>
  </mc:AlternateContent>
  <bookViews>
    <workbookView xWindow="-120" yWindow="-120" windowWidth="29040" windowHeight="15840"/>
  </bookViews>
  <sheets>
    <sheet name="Сентябрь 2024" sheetId="1" r:id="rId1"/>
    <sheet name="Пояснение" sheetId="2" r:id="rId2"/>
  </sheets>
  <definedNames>
    <definedName name="_xlnm.Print_Area" localSheetId="1">Пояснение!$A$1:$E$20</definedName>
    <definedName name="_xlnm.Print_Area" localSheetId="0">'Сентябрь 2024'!$A$1:$AC$59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9" i="1" l="1"/>
  <c r="AB33" i="1"/>
  <c r="AA33" i="1"/>
  <c r="Z33" i="1"/>
  <c r="W33" i="1"/>
  <c r="V33" i="1"/>
  <c r="U33" i="1"/>
  <c r="O33" i="1"/>
  <c r="J33" i="1"/>
  <c r="E33" i="1"/>
  <c r="P49" i="1"/>
  <c r="T33" i="1" l="1"/>
  <c r="Y33" i="1"/>
  <c r="S17" i="1" l="1"/>
  <c r="R17" i="1"/>
  <c r="Q17" i="1"/>
  <c r="P17" i="1"/>
  <c r="N17" i="1"/>
  <c r="M17" i="1"/>
  <c r="K17" i="1"/>
  <c r="H17" i="1"/>
  <c r="G17" i="1"/>
  <c r="I17" i="1"/>
  <c r="F17" i="1"/>
  <c r="AB20" i="1"/>
  <c r="AA20" i="1"/>
  <c r="Z20" i="1"/>
  <c r="W20" i="1"/>
  <c r="V20" i="1"/>
  <c r="U20" i="1"/>
  <c r="O20" i="1"/>
  <c r="J20" i="1"/>
  <c r="E20" i="1"/>
  <c r="T20" i="1" l="1"/>
  <c r="Y20" i="1"/>
  <c r="E17" i="1"/>
  <c r="E34" i="1"/>
  <c r="K49" i="1" l="1"/>
  <c r="Q13" i="1" l="1"/>
  <c r="R13" i="1"/>
  <c r="S13" i="1"/>
  <c r="P13" i="1"/>
  <c r="G13" i="1"/>
  <c r="F13" i="1"/>
  <c r="E16" i="1"/>
  <c r="L13" i="1" l="1"/>
  <c r="K13" i="1"/>
  <c r="E45" i="1" l="1"/>
  <c r="E46" i="1"/>
  <c r="F44" i="1"/>
  <c r="G44" i="1"/>
  <c r="G8" i="1" s="1"/>
  <c r="H44" i="1"/>
  <c r="I44" i="1"/>
  <c r="J46" i="1"/>
  <c r="J45" i="1"/>
  <c r="O46" i="1"/>
  <c r="O45" i="1"/>
  <c r="AB45" i="1"/>
  <c r="AB46" i="1"/>
  <c r="AA45" i="1"/>
  <c r="AA46" i="1"/>
  <c r="Z45" i="1"/>
  <c r="Z46" i="1"/>
  <c r="X43" i="1"/>
  <c r="X45" i="1"/>
  <c r="X46" i="1"/>
  <c r="W45" i="1"/>
  <c r="W46" i="1"/>
  <c r="V45" i="1"/>
  <c r="V46" i="1"/>
  <c r="U46" i="1"/>
  <c r="U45" i="1"/>
  <c r="Y45" i="1" l="1"/>
  <c r="Y46" i="1"/>
  <c r="T46" i="1"/>
  <c r="T45" i="1"/>
  <c r="F8" i="1"/>
  <c r="E44" i="1"/>
  <c r="AB16" i="1"/>
  <c r="AA16" i="1"/>
  <c r="Z16" i="1"/>
  <c r="W16" i="1"/>
  <c r="V16" i="1"/>
  <c r="U16" i="1"/>
  <c r="O16" i="1"/>
  <c r="T16" i="1" s="1"/>
  <c r="J16" i="1"/>
  <c r="Y16" i="1" l="1"/>
  <c r="J44" i="1"/>
  <c r="K44" i="1"/>
  <c r="K8" i="1" s="1"/>
  <c r="L44" i="1"/>
  <c r="L8" i="1" s="1"/>
  <c r="M44" i="1"/>
  <c r="N44" i="1"/>
  <c r="O44" i="1"/>
  <c r="P44" i="1"/>
  <c r="Q44" i="1"/>
  <c r="Q8" i="1" s="1"/>
  <c r="R44" i="1"/>
  <c r="R8" i="1" s="1"/>
  <c r="S44" i="1"/>
  <c r="X44" i="1" s="1"/>
  <c r="P8" i="1" l="1"/>
  <c r="Z44" i="1"/>
  <c r="U44" i="1"/>
  <c r="Y44" i="1"/>
  <c r="T44" i="1"/>
  <c r="D13" i="2" s="1"/>
  <c r="V44" i="1"/>
  <c r="AA44" i="1"/>
  <c r="AB44" i="1"/>
  <c r="W44" i="1"/>
  <c r="C13" i="2" l="1"/>
  <c r="AB59" i="1"/>
  <c r="AA59" i="1"/>
  <c r="Z59" i="1"/>
  <c r="J34" i="1"/>
  <c r="L24" i="1"/>
  <c r="L17" i="1" s="1"/>
  <c r="S48" i="1"/>
  <c r="R48" i="1"/>
  <c r="Q48" i="1"/>
  <c r="P48" i="1"/>
  <c r="M48" i="1"/>
  <c r="L48" i="1"/>
  <c r="K48" i="1"/>
  <c r="G48" i="1"/>
  <c r="H48" i="1"/>
  <c r="F48" i="1"/>
  <c r="AB50" i="1"/>
  <c r="AA50" i="1"/>
  <c r="Z50" i="1"/>
  <c r="W50" i="1"/>
  <c r="V50" i="1"/>
  <c r="U50" i="1"/>
  <c r="O50" i="1"/>
  <c r="J50" i="1"/>
  <c r="E50" i="1"/>
  <c r="Y50" i="1" l="1"/>
  <c r="E48" i="1"/>
  <c r="T50" i="1"/>
  <c r="H52" i="1"/>
  <c r="G52" i="1"/>
  <c r="F52" i="1"/>
  <c r="K52" i="1"/>
  <c r="W18" i="1" l="1"/>
  <c r="V18" i="1"/>
  <c r="U18" i="1"/>
  <c r="V12" i="1"/>
  <c r="U12" i="1"/>
  <c r="U59" i="1" l="1"/>
  <c r="V59" i="1"/>
  <c r="W59" i="1"/>
  <c r="O59" i="1"/>
  <c r="O49" i="1"/>
  <c r="O43" i="1"/>
  <c r="O41" i="1"/>
  <c r="O40" i="1"/>
  <c r="O38" i="1"/>
  <c r="O36" i="1"/>
  <c r="O27" i="1"/>
  <c r="O28" i="1"/>
  <c r="O29" i="1"/>
  <c r="O30" i="1"/>
  <c r="O31" i="1"/>
  <c r="O32" i="1"/>
  <c r="O34" i="1"/>
  <c r="O23" i="1"/>
  <c r="O24" i="1"/>
  <c r="O25" i="1"/>
  <c r="O26" i="1"/>
  <c r="O19" i="1"/>
  <c r="O21" i="1"/>
  <c r="O22" i="1"/>
  <c r="O15" i="1"/>
  <c r="O14" i="1"/>
  <c r="O12" i="1"/>
  <c r="E59" i="1"/>
  <c r="E54" i="1"/>
  <c r="E55" i="1"/>
  <c r="E56" i="1"/>
  <c r="E53" i="1"/>
  <c r="E49" i="1"/>
  <c r="E43" i="1"/>
  <c r="E41" i="1"/>
  <c r="E40" i="1"/>
  <c r="E38" i="1"/>
  <c r="E26" i="1"/>
  <c r="E27" i="1"/>
  <c r="E28" i="1"/>
  <c r="E29" i="1"/>
  <c r="E30" i="1"/>
  <c r="E31" i="1"/>
  <c r="E32" i="1"/>
  <c r="E19" i="1"/>
  <c r="E21" i="1"/>
  <c r="E22" i="1"/>
  <c r="E23" i="1"/>
  <c r="E24" i="1"/>
  <c r="E25" i="1"/>
  <c r="E18" i="1"/>
  <c r="E15" i="1"/>
  <c r="E14" i="1"/>
  <c r="S58" i="1"/>
  <c r="I58" i="1"/>
  <c r="I57" i="1" s="1"/>
  <c r="F58" i="1"/>
  <c r="G58" i="1"/>
  <c r="G57" i="1" s="1"/>
  <c r="H58" i="1"/>
  <c r="H57" i="1" s="1"/>
  <c r="S35" i="1"/>
  <c r="S37" i="1"/>
  <c r="S39" i="1"/>
  <c r="S42" i="1"/>
  <c r="S52" i="1"/>
  <c r="O54" i="1"/>
  <c r="O55" i="1"/>
  <c r="O56" i="1"/>
  <c r="O53" i="1"/>
  <c r="F51" i="1"/>
  <c r="G51" i="1"/>
  <c r="H51" i="1"/>
  <c r="I52" i="1"/>
  <c r="E52" i="1" s="1"/>
  <c r="I48" i="1"/>
  <c r="I47" i="1" s="1"/>
  <c r="F42" i="1"/>
  <c r="G42" i="1"/>
  <c r="H42" i="1"/>
  <c r="I42" i="1"/>
  <c r="F39" i="1"/>
  <c r="G39" i="1"/>
  <c r="H39" i="1"/>
  <c r="I39" i="1"/>
  <c r="F37" i="1"/>
  <c r="G37" i="1"/>
  <c r="H37" i="1"/>
  <c r="F35" i="1"/>
  <c r="G35" i="1"/>
  <c r="H35" i="1"/>
  <c r="I37" i="1"/>
  <c r="I35" i="1"/>
  <c r="E36" i="1"/>
  <c r="E42" i="1" l="1"/>
  <c r="E37" i="1"/>
  <c r="E35" i="1"/>
  <c r="E58" i="1"/>
  <c r="F57" i="1"/>
  <c r="E57" i="1" s="1"/>
  <c r="E39" i="1"/>
  <c r="T59" i="1"/>
  <c r="O18" i="1"/>
  <c r="T18" i="1" s="1"/>
  <c r="E12" i="1"/>
  <c r="T12" i="1" s="1"/>
  <c r="P35" i="1" l="1"/>
  <c r="Q35" i="1"/>
  <c r="R35" i="1"/>
  <c r="K35" i="1"/>
  <c r="L35" i="1"/>
  <c r="M35" i="1"/>
  <c r="N35" i="1"/>
  <c r="P37" i="1"/>
  <c r="Q37" i="1"/>
  <c r="R37" i="1"/>
  <c r="K37" i="1"/>
  <c r="L37" i="1"/>
  <c r="M37" i="1"/>
  <c r="N37" i="1"/>
  <c r="P39" i="1"/>
  <c r="Q39" i="1"/>
  <c r="R39" i="1"/>
  <c r="K39" i="1"/>
  <c r="L39" i="1"/>
  <c r="M39" i="1"/>
  <c r="N39" i="1"/>
  <c r="P42" i="1"/>
  <c r="Q42" i="1"/>
  <c r="R42" i="1"/>
  <c r="K42" i="1"/>
  <c r="L42" i="1"/>
  <c r="M42" i="1"/>
  <c r="N42" i="1"/>
  <c r="N48" i="1"/>
  <c r="P52" i="1"/>
  <c r="Q52" i="1"/>
  <c r="R52" i="1"/>
  <c r="L52" i="1"/>
  <c r="M52" i="1"/>
  <c r="N52" i="1"/>
  <c r="P58" i="1"/>
  <c r="Q58" i="1"/>
  <c r="R58" i="1"/>
  <c r="K58" i="1"/>
  <c r="K57" i="1" s="1"/>
  <c r="L58" i="1"/>
  <c r="M58" i="1"/>
  <c r="N58" i="1"/>
  <c r="O42" i="1" l="1"/>
  <c r="C14" i="2" s="1"/>
  <c r="O58" i="1"/>
  <c r="C20" i="2" s="1"/>
  <c r="O48" i="1"/>
  <c r="C16" i="2" s="1"/>
  <c r="O35" i="1"/>
  <c r="C10" i="2" s="1"/>
  <c r="O37" i="1"/>
  <c r="O52" i="1"/>
  <c r="C18" i="2" s="1"/>
  <c r="O39" i="1"/>
  <c r="C12" i="2" s="1"/>
  <c r="O17" i="1"/>
  <c r="C9" i="2" s="1"/>
  <c r="J58" i="1"/>
  <c r="C11" i="2" l="1"/>
  <c r="T37" i="1"/>
  <c r="T17" i="1"/>
  <c r="D9" i="2" s="1"/>
  <c r="AB9" i="1"/>
  <c r="AB12" i="1"/>
  <c r="AB14" i="1"/>
  <c r="AB15" i="1"/>
  <c r="AB18" i="1"/>
  <c r="AB19" i="1"/>
  <c r="AB21" i="1"/>
  <c r="AB22" i="1"/>
  <c r="AB23" i="1"/>
  <c r="AB24" i="1"/>
  <c r="AB25" i="1"/>
  <c r="AB26" i="1"/>
  <c r="AB27" i="1"/>
  <c r="AB28" i="1"/>
  <c r="AB29" i="1"/>
  <c r="AB30" i="1"/>
  <c r="AB31" i="1"/>
  <c r="AB32" i="1"/>
  <c r="AB34" i="1"/>
  <c r="AB36" i="1"/>
  <c r="AB38" i="1"/>
  <c r="AB40" i="1"/>
  <c r="AB41" i="1"/>
  <c r="AB43" i="1"/>
  <c r="AB49" i="1"/>
  <c r="AB53" i="1"/>
  <c r="AB54" i="1"/>
  <c r="AB55" i="1"/>
  <c r="AB56" i="1"/>
  <c r="AA9" i="1"/>
  <c r="AA12" i="1"/>
  <c r="AA14" i="1"/>
  <c r="AA15" i="1"/>
  <c r="AA18" i="1"/>
  <c r="AA19" i="1"/>
  <c r="AA21" i="1"/>
  <c r="AA22" i="1"/>
  <c r="AA23" i="1"/>
  <c r="AA24" i="1"/>
  <c r="AA25" i="1"/>
  <c r="AA26" i="1"/>
  <c r="AA27" i="1"/>
  <c r="AA28" i="1"/>
  <c r="AA29" i="1"/>
  <c r="AA30" i="1"/>
  <c r="AA31" i="1"/>
  <c r="AA32" i="1"/>
  <c r="AA34" i="1"/>
  <c r="AA36" i="1"/>
  <c r="AA38" i="1"/>
  <c r="AA40" i="1"/>
  <c r="AA41" i="1"/>
  <c r="AA43" i="1"/>
  <c r="AA49" i="1"/>
  <c r="AA53" i="1"/>
  <c r="AA54" i="1"/>
  <c r="AA55" i="1"/>
  <c r="AA56" i="1"/>
  <c r="Z9" i="1"/>
  <c r="Z12" i="1"/>
  <c r="Z14" i="1"/>
  <c r="Z15" i="1"/>
  <c r="Z18" i="1"/>
  <c r="Z19" i="1"/>
  <c r="Z21" i="1"/>
  <c r="Z22" i="1"/>
  <c r="Z23" i="1"/>
  <c r="Z24" i="1"/>
  <c r="Z25" i="1"/>
  <c r="Z26" i="1"/>
  <c r="Z27" i="1"/>
  <c r="Z28" i="1"/>
  <c r="Z29" i="1"/>
  <c r="Z30" i="1"/>
  <c r="Z31" i="1"/>
  <c r="Z32" i="1"/>
  <c r="Z34" i="1"/>
  <c r="Z36" i="1"/>
  <c r="Z38" i="1"/>
  <c r="Z40" i="1"/>
  <c r="Z41" i="1"/>
  <c r="Z43" i="1"/>
  <c r="Z49" i="1"/>
  <c r="Z53" i="1"/>
  <c r="Z54" i="1"/>
  <c r="Z55" i="1"/>
  <c r="Z56" i="1"/>
  <c r="W49" i="1"/>
  <c r="W53" i="1"/>
  <c r="W54" i="1"/>
  <c r="W55" i="1"/>
  <c r="W56" i="1"/>
  <c r="V49" i="1"/>
  <c r="V53" i="1"/>
  <c r="V54" i="1"/>
  <c r="V55" i="1"/>
  <c r="V56" i="1"/>
  <c r="U49" i="1"/>
  <c r="U53" i="1"/>
  <c r="U54" i="1"/>
  <c r="U55" i="1"/>
  <c r="U56" i="1"/>
  <c r="U43" i="1"/>
  <c r="V43" i="1"/>
  <c r="W43" i="1"/>
  <c r="U41" i="1"/>
  <c r="V41" i="1"/>
  <c r="W41" i="1"/>
  <c r="U40" i="1"/>
  <c r="V40" i="1"/>
  <c r="W40" i="1"/>
  <c r="W32" i="1"/>
  <c r="W34" i="1"/>
  <c r="W36" i="1"/>
  <c r="W38" i="1"/>
  <c r="V32" i="1"/>
  <c r="V34" i="1"/>
  <c r="V36" i="1"/>
  <c r="V38" i="1"/>
  <c r="U32" i="1"/>
  <c r="U34" i="1"/>
  <c r="U36" i="1"/>
  <c r="U38" i="1"/>
  <c r="W22" i="1"/>
  <c r="V22" i="1"/>
  <c r="U22" i="1"/>
  <c r="U21" i="1"/>
  <c r="V21" i="1"/>
  <c r="W21" i="1"/>
  <c r="U19" i="1"/>
  <c r="V19" i="1"/>
  <c r="W19" i="1"/>
  <c r="U15" i="1"/>
  <c r="V15" i="1"/>
  <c r="W15" i="1"/>
  <c r="U14" i="1"/>
  <c r="V14" i="1"/>
  <c r="W14" i="1"/>
  <c r="W12" i="1"/>
  <c r="X12" i="1"/>
  <c r="T9" i="1"/>
  <c r="T14" i="1"/>
  <c r="T15" i="1"/>
  <c r="T19" i="1"/>
  <c r="T21" i="1"/>
  <c r="T22" i="1"/>
  <c r="T32" i="1"/>
  <c r="T34" i="1"/>
  <c r="T36" i="1"/>
  <c r="T38" i="1"/>
  <c r="T40" i="1"/>
  <c r="T41" i="1"/>
  <c r="T43" i="1"/>
  <c r="T49" i="1"/>
  <c r="T53" i="1"/>
  <c r="T54" i="1"/>
  <c r="T55" i="1"/>
  <c r="T56" i="1"/>
  <c r="U31" i="1"/>
  <c r="V31" i="1"/>
  <c r="W31" i="1"/>
  <c r="U30" i="1"/>
  <c r="V30" i="1"/>
  <c r="W30" i="1"/>
  <c r="U29" i="1"/>
  <c r="V29" i="1"/>
  <c r="W29" i="1"/>
  <c r="U28" i="1"/>
  <c r="V28" i="1"/>
  <c r="W28" i="1"/>
  <c r="U27" i="1"/>
  <c r="V27" i="1"/>
  <c r="W27" i="1"/>
  <c r="U26" i="1"/>
  <c r="V26" i="1"/>
  <c r="W26" i="1"/>
  <c r="U25" i="1"/>
  <c r="V25" i="1"/>
  <c r="W25" i="1"/>
  <c r="U24" i="1"/>
  <c r="V24" i="1"/>
  <c r="W24" i="1"/>
  <c r="T24" i="1"/>
  <c r="T25" i="1"/>
  <c r="T26" i="1"/>
  <c r="T27" i="1"/>
  <c r="T28" i="1"/>
  <c r="T29" i="1"/>
  <c r="T30" i="1"/>
  <c r="T31" i="1"/>
  <c r="U23" i="1"/>
  <c r="V23" i="1"/>
  <c r="W23" i="1"/>
  <c r="T23" i="1"/>
  <c r="J9" i="1" l="1"/>
  <c r="Y9" i="1" s="1"/>
  <c r="J12" i="1"/>
  <c r="Y12" i="1" s="1"/>
  <c r="J14" i="1"/>
  <c r="J15" i="1"/>
  <c r="Y15" i="1" s="1"/>
  <c r="J18" i="1"/>
  <c r="Y18" i="1" s="1"/>
  <c r="J19" i="1"/>
  <c r="Y19"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Y34" i="1"/>
  <c r="J36" i="1"/>
  <c r="Y36" i="1" s="1"/>
  <c r="J38" i="1"/>
  <c r="Y38" i="1" s="1"/>
  <c r="J40" i="1"/>
  <c r="Y40" i="1" s="1"/>
  <c r="J41" i="1"/>
  <c r="Y41" i="1" s="1"/>
  <c r="J43" i="1"/>
  <c r="Y43" i="1" s="1"/>
  <c r="J49" i="1"/>
  <c r="Y49" i="1" s="1"/>
  <c r="J53" i="1"/>
  <c r="Y53" i="1" s="1"/>
  <c r="J54" i="1"/>
  <c r="Y54" i="1" s="1"/>
  <c r="J55" i="1"/>
  <c r="Y55" i="1" s="1"/>
  <c r="J56" i="1"/>
  <c r="Y56" i="1" s="1"/>
  <c r="J59" i="1"/>
  <c r="Y59" i="1" s="1"/>
  <c r="Y14" i="1" l="1"/>
  <c r="J13" i="1"/>
  <c r="J8" i="1" s="1"/>
  <c r="F11" i="1"/>
  <c r="F10" i="1" s="1"/>
  <c r="G11" i="1"/>
  <c r="G10" i="1" s="1"/>
  <c r="H11" i="1"/>
  <c r="I11" i="1"/>
  <c r="K11" i="1"/>
  <c r="K10" i="1" s="1"/>
  <c r="L11" i="1"/>
  <c r="L10" i="1" s="1"/>
  <c r="M11" i="1"/>
  <c r="N11" i="1"/>
  <c r="P11" i="1"/>
  <c r="P10" i="1" s="1"/>
  <c r="Q11" i="1"/>
  <c r="Q10" i="1" s="1"/>
  <c r="R11" i="1"/>
  <c r="R10" i="1" s="1"/>
  <c r="S11" i="1"/>
  <c r="H13" i="1"/>
  <c r="I13" i="1"/>
  <c r="I8" i="1" s="1"/>
  <c r="M13" i="1"/>
  <c r="M8" i="1" s="1"/>
  <c r="N13" i="1"/>
  <c r="N8" i="1" s="1"/>
  <c r="AB13" i="1"/>
  <c r="S8" i="1"/>
  <c r="F47" i="1"/>
  <c r="G47" i="1"/>
  <c r="H47" i="1"/>
  <c r="L47" i="1"/>
  <c r="M47" i="1"/>
  <c r="N47" i="1"/>
  <c r="S47" i="1"/>
  <c r="E47" i="1"/>
  <c r="L57" i="1"/>
  <c r="M57" i="1"/>
  <c r="N57" i="1"/>
  <c r="S57" i="1"/>
  <c r="H8" i="1" l="1"/>
  <c r="E13" i="1"/>
  <c r="E8" i="1" s="1"/>
  <c r="N10" i="1"/>
  <c r="I10" i="1"/>
  <c r="M10" i="1"/>
  <c r="H10" i="1"/>
  <c r="S10" i="1"/>
  <c r="I7" i="1"/>
  <c r="I6" i="1" s="1"/>
  <c r="O13" i="1"/>
  <c r="E11" i="1"/>
  <c r="E10" i="1" s="1"/>
  <c r="O11" i="1"/>
  <c r="U11" i="1"/>
  <c r="W11" i="1"/>
  <c r="V11" i="1"/>
  <c r="AA11" i="1"/>
  <c r="R57" i="1"/>
  <c r="AB58" i="1"/>
  <c r="W58" i="1"/>
  <c r="Q57" i="1"/>
  <c r="V58" i="1"/>
  <c r="AA58" i="1"/>
  <c r="Z13" i="1"/>
  <c r="AB11" i="1"/>
  <c r="P57" i="1"/>
  <c r="U57" i="1" s="1"/>
  <c r="U58" i="1"/>
  <c r="Z11" i="1"/>
  <c r="AA13" i="1"/>
  <c r="U39" i="1"/>
  <c r="W17" i="1"/>
  <c r="T39" i="1"/>
  <c r="D12" i="2" s="1"/>
  <c r="T35" i="1"/>
  <c r="D10" i="2" s="1"/>
  <c r="V17" i="1"/>
  <c r="U35" i="1"/>
  <c r="U8" i="1"/>
  <c r="U13" i="1"/>
  <c r="U37" i="1"/>
  <c r="U17" i="1"/>
  <c r="W13" i="1"/>
  <c r="U42" i="1"/>
  <c r="X42" i="1"/>
  <c r="T42" i="1"/>
  <c r="D14" i="2" s="1"/>
  <c r="V39" i="1"/>
  <c r="D11" i="2"/>
  <c r="V13" i="1"/>
  <c r="X11" i="1"/>
  <c r="J11" i="1"/>
  <c r="M51" i="1"/>
  <c r="I51" i="1"/>
  <c r="E51" i="1" s="1"/>
  <c r="S51" i="1"/>
  <c r="N51" i="1"/>
  <c r="F7" i="1"/>
  <c r="F6" i="1" s="1"/>
  <c r="G7" i="1"/>
  <c r="C8" i="2" l="1"/>
  <c r="O8" i="1"/>
  <c r="O10" i="1"/>
  <c r="C6" i="2" s="1"/>
  <c r="C7" i="2"/>
  <c r="T11" i="1"/>
  <c r="D7" i="2" s="1"/>
  <c r="Y11" i="1"/>
  <c r="Y13" i="1"/>
  <c r="G6" i="1"/>
  <c r="V8" i="1"/>
  <c r="T13" i="1"/>
  <c r="D8" i="2" s="1"/>
  <c r="T8" i="1"/>
  <c r="O57" i="1"/>
  <c r="C19" i="2" s="1"/>
  <c r="AA17" i="1"/>
  <c r="Z52" i="1"/>
  <c r="J17" i="1"/>
  <c r="Y17" i="1" s="1"/>
  <c r="V37" i="1"/>
  <c r="AA37" i="1"/>
  <c r="U10" i="1"/>
  <c r="R51" i="1"/>
  <c r="W52" i="1"/>
  <c r="AB52" i="1"/>
  <c r="P51" i="1"/>
  <c r="U51" i="1" s="1"/>
  <c r="U52" i="1"/>
  <c r="AA39" i="1"/>
  <c r="AA8" i="1"/>
  <c r="V42" i="1"/>
  <c r="AA42" i="1"/>
  <c r="P47" i="1"/>
  <c r="U47" i="1" s="1"/>
  <c r="U48" i="1"/>
  <c r="Q47" i="1"/>
  <c r="V47" i="1" s="1"/>
  <c r="V48" i="1"/>
  <c r="AA48" i="1"/>
  <c r="W42" i="1"/>
  <c r="AB42" i="1"/>
  <c r="AB10" i="1"/>
  <c r="Q51" i="1"/>
  <c r="V51" i="1" s="1"/>
  <c r="V52" i="1"/>
  <c r="W39" i="1"/>
  <c r="AB39" i="1"/>
  <c r="V10" i="1"/>
  <c r="V35" i="1"/>
  <c r="AA35" i="1"/>
  <c r="W8" i="1"/>
  <c r="AB8" i="1"/>
  <c r="W35" i="1"/>
  <c r="AB35" i="1"/>
  <c r="W37" i="1"/>
  <c r="AB37" i="1"/>
  <c r="Z17" i="1"/>
  <c r="AB17" i="1"/>
  <c r="R47" i="1"/>
  <c r="W48" i="1"/>
  <c r="AB48" i="1"/>
  <c r="AA57" i="1"/>
  <c r="V57" i="1"/>
  <c r="W57" i="1"/>
  <c r="AB57" i="1"/>
  <c r="Y8" i="1"/>
  <c r="Z8" i="1"/>
  <c r="J35" i="1"/>
  <c r="Y35" i="1" s="1"/>
  <c r="Z35" i="1"/>
  <c r="J37" i="1"/>
  <c r="Y37" i="1" s="1"/>
  <c r="Z37" i="1"/>
  <c r="J39" i="1"/>
  <c r="Y39" i="1" s="1"/>
  <c r="Z39" i="1"/>
  <c r="J42" i="1"/>
  <c r="Y42" i="1" s="1"/>
  <c r="Z42" i="1"/>
  <c r="J48" i="1"/>
  <c r="Y48" i="1" s="1"/>
  <c r="Z48" i="1"/>
  <c r="L51" i="1"/>
  <c r="AA52" i="1"/>
  <c r="Y58" i="1"/>
  <c r="Z58" i="1"/>
  <c r="O51" i="1"/>
  <c r="T52" i="1"/>
  <c r="D18" i="2" s="1"/>
  <c r="K51" i="1"/>
  <c r="J52" i="1"/>
  <c r="Y52" i="1" s="1"/>
  <c r="T58" i="1"/>
  <c r="D20" i="2" s="1"/>
  <c r="O47" i="1"/>
  <c r="C15" i="2" s="1"/>
  <c r="T48" i="1"/>
  <c r="D16" i="2" s="1"/>
  <c r="L7" i="1"/>
  <c r="Q7" i="1"/>
  <c r="S7" i="1"/>
  <c r="S6" i="1" s="1"/>
  <c r="R7" i="1"/>
  <c r="P7" i="1"/>
  <c r="M7" i="1"/>
  <c r="K47" i="1"/>
  <c r="K7" i="1"/>
  <c r="H7" i="1"/>
  <c r="H6" i="1" s="1"/>
  <c r="E7" i="1"/>
  <c r="E6" i="1" s="1"/>
  <c r="O7" i="1"/>
  <c r="N7" i="1"/>
  <c r="J10" i="1" l="1"/>
  <c r="T57" i="1"/>
  <c r="D19" i="2" s="1"/>
  <c r="T51" i="1"/>
  <c r="D17" i="2" s="1"/>
  <c r="C17" i="2"/>
  <c r="AA51" i="1"/>
  <c r="T47" i="1"/>
  <c r="D15" i="2" s="1"/>
  <c r="T10" i="1"/>
  <c r="D6" i="2" s="1"/>
  <c r="AA47" i="1"/>
  <c r="W51" i="1"/>
  <c r="AB51" i="1"/>
  <c r="W10" i="1"/>
  <c r="W47" i="1"/>
  <c r="AB47" i="1"/>
  <c r="AA10" i="1"/>
  <c r="M6" i="1"/>
  <c r="AB7" i="1"/>
  <c r="Y10" i="1"/>
  <c r="Z10" i="1"/>
  <c r="J47" i="1"/>
  <c r="Y47" i="1" s="1"/>
  <c r="Z47" i="1"/>
  <c r="J51" i="1"/>
  <c r="Y51" i="1" s="1"/>
  <c r="Z51" i="1"/>
  <c r="L6" i="1"/>
  <c r="AA7" i="1"/>
  <c r="J57" i="1"/>
  <c r="Y57" i="1" s="1"/>
  <c r="Z57" i="1"/>
  <c r="K6" i="1"/>
  <c r="Z7" i="1"/>
  <c r="P6" i="1"/>
  <c r="U6" i="1" s="1"/>
  <c r="U7" i="1"/>
  <c r="O6" i="1"/>
  <c r="T7" i="1"/>
  <c r="R6" i="1"/>
  <c r="W6" i="1" s="1"/>
  <c r="W7" i="1"/>
  <c r="Q6" i="1"/>
  <c r="V6" i="1" s="1"/>
  <c r="V7" i="1"/>
  <c r="N6" i="1"/>
  <c r="J7" i="1"/>
  <c r="Y7" i="1" s="1"/>
  <c r="T6" i="1" l="1"/>
  <c r="D5" i="2" s="1"/>
  <c r="C5" i="2"/>
  <c r="Z6" i="1"/>
  <c r="AA6" i="1"/>
  <c r="AB6" i="1"/>
  <c r="J6" i="1"/>
  <c r="Y6" i="1" s="1"/>
</calcChain>
</file>

<file path=xl/sharedStrings.xml><?xml version="1.0" encoding="utf-8"?>
<sst xmlns="http://schemas.openxmlformats.org/spreadsheetml/2006/main" count="205" uniqueCount="145">
  <si>
    <t>Всего</t>
  </si>
  <si>
    <t>Местный бюджет</t>
  </si>
  <si>
    <t>Внебюджетные источники</t>
  </si>
  <si>
    <t>Федеральный бюджет</t>
  </si>
  <si>
    <t>Окружной бюджет</t>
  </si>
  <si>
    <t>Региональный проект «Патриотическое воспитание граждан Российской Федерации»</t>
  </si>
  <si>
    <t>ЦСР</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</si>
  <si>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</si>
  <si>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</si>
  <si>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</si>
  <si>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</si>
  <si>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 xml:space="preserve">Расходы на обеспечение деятельности (оказание услуг) муниципальных учреждений </t>
  </si>
  <si>
    <t>Реализация мероприятий</t>
  </si>
  <si>
    <t>Реализация мероприятий по содействию трудоустройству граждан за счет средств бюджета автономного округа</t>
  </si>
  <si>
    <t>Иные межбюджетные трансферты на реализацию наказов избирателей  депутатам Думы ХМАО-Югры за счет средств автономного округа</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</si>
  <si>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</si>
  <si>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 xml:space="preserve">Реализация мероприятий </t>
  </si>
  <si>
    <t xml:space="preserve">Мероприятия по организации отдыха и оздоровления детей </t>
  </si>
  <si>
    <t>Расходы на обеспечение функций органов местного самоуправления</t>
  </si>
  <si>
    <t>Направление (подпрограмма) «Летний отдых и оздоровление»</t>
  </si>
  <si>
    <t>Структурный элемент «Комплекс процессных мероприятий «Обеспечение функционирования казённого учреждения» (всего), в том числе:</t>
  </si>
  <si>
    <t>021ЕB51790</t>
  </si>
  <si>
    <t>02417S2050</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</si>
  <si>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</si>
  <si>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</si>
  <si>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Структурный элемент «Содействие развитию летнего отдыха и оздоровления» (всего), в том числе:</t>
  </si>
  <si>
    <t>02 5 01 82090</t>
  </si>
  <si>
    <t>02 5 01 S2090</t>
  </si>
  <si>
    <t>02 4 01 02040</t>
  </si>
  <si>
    <t>02 4 11 00590</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</si>
  <si>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</si>
  <si>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</si>
  <si>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</si>
  <si>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02 4 11 82470</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</si>
  <si>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</si>
  <si>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02 4 11 82480</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</si>
  <si>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</si>
  <si>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02 4 11 84030</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</si>
  <si>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</si>
  <si>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02 4 11 84050</t>
  </si>
  <si>
    <t>02 4 11 84301</t>
  </si>
  <si>
    <t>02 4 11 61804</t>
  </si>
  <si>
    <t>02 4 11 84302</t>
  </si>
  <si>
    <t>02 4 11 84303</t>
  </si>
  <si>
    <t>02 4 11 84304</t>
  </si>
  <si>
    <t>02 4 11 85060</t>
  </si>
  <si>
    <t>02 4 11 99990</t>
  </si>
  <si>
    <t>02 4 11 L3040</t>
  </si>
  <si>
    <t>02 4 11 85160</t>
  </si>
  <si>
    <t>02 4 12 0000</t>
  </si>
  <si>
    <t>02 4 12 99990</t>
  </si>
  <si>
    <t>02 4 13 99990</t>
  </si>
  <si>
    <t>02 4 13 0000</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</si>
  <si>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</si>
  <si>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02 4 14 0000</t>
  </si>
  <si>
    <t>02 4 14 84305</t>
  </si>
  <si>
    <t>02 4 14 99990</t>
  </si>
  <si>
    <t>02 4 15 99990</t>
  </si>
  <si>
    <t>02 4 16 20010</t>
  </si>
  <si>
    <t>02 4 16 82050</t>
  </si>
  <si>
    <t>02 4 16 84080</t>
  </si>
  <si>
    <t>02 4 17 00590</t>
  </si>
  <si>
    <t>Направление (подпрограмма) «Ресурсное обеспечение функционирования казённого учреждения»</t>
  </si>
  <si>
    <t>02 4 16 00000</t>
  </si>
  <si>
    <t>Направление (подпрограмма) «Дошкольного, общего и дополнительного образования детей»</t>
  </si>
  <si>
    <t>Ответственный исполнитель</t>
  </si>
  <si>
    <t>ДО</t>
  </si>
  <si>
    <t>ДГиЗО</t>
  </si>
  <si>
    <t>ДО, ДГиЗО в том числе:</t>
  </si>
  <si>
    <t>Муниципальная программа «Развитие образования в городе Нефтеюганске» (всего), в том числе:</t>
  </si>
  <si>
    <t>Объем налоговых расходов муниципального образования (справочно)</t>
  </si>
  <si>
    <t>Наименование муниципальной программы, структурного элемента, источник финансового обеспечения</t>
  </si>
  <si>
    <t>Структурный элемент «Комплекс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 (всего), в том числе:</t>
  </si>
  <si>
    <t>Структурный элемент «Комплекс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(всего), в том числе:</t>
  </si>
  <si>
    <t>Структурный элемент «Комплекс процессных мероприятий "Персонифицированное финансирование дополнительного образования» (всего), в том числе:</t>
  </si>
  <si>
    <t>Структурный элемент «Комплекс процессных мероприятий «Содействие развитию дошкольного, общего и дополнительного образования детей и их воспитания» (всего), в том числе:</t>
  </si>
  <si>
    <t>Региональный проект «Укрепление материально-технической базы образовательных организаций, организаций для отдыха и оздоровления детей»</t>
  </si>
  <si>
    <t>Структурный элемент «Комплекс процессных мероприятий «Качество образования» (всего), в том числе:</t>
  </si>
  <si>
    <t>Структурный элемент «Комплекс процессных мероприятий «Обеспечение деятельности органов местного самоуправления города Нефтеюганска» (всего), в том числе:</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</si>
  <si>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 за счет средств бюджета автономного округа, за счет средств федерального бюджета»</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</si>
  <si>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</si>
  <si>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</si>
  <si>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ГРБС</t>
  </si>
  <si>
    <t>% исполнения к плану на 2024 года (рублей)</t>
  </si>
  <si>
    <t>№ п/п</t>
  </si>
  <si>
    <t>1.1.</t>
  </si>
  <si>
    <t>1.2.</t>
  </si>
  <si>
    <t>1.3.</t>
  </si>
  <si>
    <t>2.1.</t>
  </si>
  <si>
    <t>3.</t>
  </si>
  <si>
    <t>4.</t>
  </si>
  <si>
    <t>2.</t>
  </si>
  <si>
    <t>1.4.</t>
  </si>
  <si>
    <t>1.5.</t>
  </si>
  <si>
    <t>1.6.</t>
  </si>
  <si>
    <t>1.7.</t>
  </si>
  <si>
    <t>Направление (подпрограмма) «Ресурсное обеспечение деятельности органов местного самоуправления»</t>
  </si>
  <si>
    <t>3.1.</t>
  </si>
  <si>
    <t>4.1.</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</si>
  <si>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муниципального образования</t>
  </si>
  <si>
    <t>Объем финансового обеспечения по годам реализации, тыс. рублей</t>
  </si>
  <si>
    <t> 2</t>
  </si>
  <si>
    <t>ДО, ДГиЗО, в том числе:</t>
  </si>
  <si>
    <t>Направление (подпрограммы) 1.«Дошкольное, общее и дополнительное образование детей»</t>
  </si>
  <si>
    <t>Комплекс процессных мероприятий «Содействие развитию дошкольного, общего и дополнительного образования детей и их воспитания» </t>
  </si>
  <si>
    <t xml:space="preserve">Комплекс процессных мероприятий «Персонифицированное финансирование дополнительного образования» </t>
  </si>
  <si>
    <t xml:space="preserve">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t>
  </si>
  <si>
    <t xml:space="preserve">Комплекс процессных мероприятий «Качество образования» </t>
  </si>
  <si>
    <t>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</si>
  <si>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Направление (подпрограммы) 2.«Ресурсное обеспечение деятельности органов местного самоуправления»</t>
  </si>
  <si>
    <t>Направление (подпрограммы) 3.«Летний отдых и оздоровление»</t>
  </si>
  <si>
    <t>Направление (подпрограммы) 4.«Ресурсное обеспечение функционирования казённого учреждения»</t>
  </si>
  <si>
    <t>02 4 11 L3030</t>
  </si>
  <si>
    <t>Комплекс процессных мероприятий «Обеспечение деятельности органов местного самоуправления города Нефтеюганска»</t>
  </si>
  <si>
    <t>Комплекс процессных мероприятий «Содействие развитию летнего отдыха и оздоровления»</t>
  </si>
  <si>
    <t>Комплекс процессных мероприятий «Обеспечение функционирования казённого учреждения»</t>
  </si>
  <si>
    <t>Строительство и реконструкция объектов муниципальной собственности</t>
  </si>
  <si>
    <t>02 4 18 42110</t>
  </si>
  <si>
    <t>02 4 18 99990</t>
  </si>
  <si>
    <t>02 4 01 85150</t>
  </si>
  <si>
    <t>Пояснение</t>
  </si>
  <si>
    <t>02 4 11 00000</t>
  </si>
  <si>
    <t>Расходы за счет бюджетных ассигнований резервного фонда Правительства Ханты-Мансийского автономного округа-Югры, за исключением расходов, источником финансового обеспечения которых являются иные межбюджетные трансферты на реализацию наказов избирателей депутатам Думы Ханты-Мансийского автономного округа - Югры</t>
  </si>
  <si>
    <t>Комплекс процессных мероприятий «Развитие материально-технической базы образовательных органзаций»</t>
  </si>
  <si>
    <t>Ответственный исполнитель/ соисполнитель</t>
  </si>
  <si>
    <t>02 5 01 42110</t>
  </si>
  <si>
    <t>Структурный элемент »Комплекс процессных мероприятий «Развитие материально-технической базы образовательных организаций» (всего), в том числе:</t>
  </si>
  <si>
    <t>ПЛАН на 9 месяцев (рублей)</t>
  </si>
  <si>
    <t>% исполнения к плану на 9 месяцев 2024 года (рублей)</t>
  </si>
  <si>
    <t>Освоение на 31.08.2024 года (рублей)</t>
  </si>
  <si>
    <t>02 4 11 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</si>
  <si>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за счет средств федерального бюджета</t>
  </si>
  <si>
    <t>Причины низкого исполнения запланированных мероприятий муниципальной программы города Нефтеюганска «Развитие образования в городе Нефтеюганске» на 30.09.2024 год</t>
  </si>
  <si>
    <t>Отчет об исполнении сетевого плана-графика по реализации муниципальной программы «Развитие образования в городе Нефтеюганске» на 30.09.2024 г</t>
  </si>
  <si>
    <t>Освоение на 30.09.2024 года (рублей)</t>
  </si>
  <si>
    <t>ПЛАН на 2024 год (рублей)</t>
  </si>
  <si>
    <t>Остаток образовался по суточным и проживанию сопровождающего, в связи с проведением мероприятия «Безопасное колесо» в городе Сургут</t>
  </si>
  <si>
    <t>Остаток по льготному проезду образовался в связи с тем, что не все сотрудники воспользовались правом на компенсацию стоимости проезда к отпуску.
Оплата производилась по фактически предоставленным документам, согласно договорным обязательствам, на основании выставленных счетов-фактур и актов выполненных работ</t>
  </si>
  <si>
    <t>Остаток образовался по страховым взносам, за счет листов временной нетрудоспособности</t>
  </si>
  <si>
    <t xml:space="preserve">Остаток денежных средств по фонду заработной платы и фонду руководителя образовался в связи с отсутствием выплат социального характера, по начислениям на выплаты по оплате труда и по фонду руководителя начислены и выплачены пропорционально начисленным выплатам.
По льготному проезду и компенсацией санаторно-курортного лечения в связи с тем, что не все сотрудники воспользовались правом компенсации стоимости проезда к отпуску и обратно и правом на компенсацию санаторно-курортного лечения. Остаток по коммунальным услугам и расходам на содержание имущества образовался в связи с тем, что оплата производятся по фактическим показателям потребления услуг, отличных от запланированных в проекте бюджет после получения счетов-фактур. Остаток по расходам на приобретение материальных запасов образовался в связи с тем, что оплата будет произведена за фактически поставленный товар.
</t>
  </si>
  <si>
    <t>Оплата производилась в соответствии с действующими договорами и согласно выставленным счетам для оплаты образовательных услуг по сертификатам. Остаток образовался в МБОУ ДОД «ДДТ», МБОУ ДОД «ЦДОД «Поиск», в связи с некорректным распределением бюджетных ассигнований по кварталам</t>
  </si>
  <si>
    <t>Остаток образовался, в связи с академическим отпуском студентов, а также отчислением</t>
  </si>
  <si>
    <t>Заработная плата начислена по ведомости учета рабочего времени и количества проверенных работ экспертом, оплата по факту до 12.10.2024</t>
  </si>
  <si>
    <t>В рамках данного финансирования запланированы следующие мероприятия по объекту «Детский сад на 300 мест в 16 микрорайоне г.Нефтеюганска»:
-средства в сумме 293 645 476,00 (190 303 400,00-окружной бюджет, 21 144 900,00-местный бюджет, 82 197 176,00-средства ООО «РН-ЮНГ») предусмотрены для заключения муниципального контракт на выполнение строительно-монтажных работ по объекту.
27.09.2024 состоялась процедура подведения итогов определения поставщика (подрядчика, исполнителя). Заключение муниципального контракта с учетом регламентных сроков проведения процедуры планируется в срок не ранее 08.10.2024 и не позднее 14.10.2024.
-на сумму 597 956,00 в апреле 2024 года произведена оплата за выполненные работы по корректировке проектной документации по объекту в рамках договора №01 от 29.12.2022.
-на сумму 564 808,84 заключен договор №1408-АН от 14.08.2023 на выполнение работ по ведению авторского надзора за строительством объекта. Оплата производится поэтапно, пропорционально выполненным работам и принятым комплексам строительно-монтажных работ. На отчетную дату по условиям договора произведена оплата в сумме 121 942,23 рублей.</t>
  </si>
  <si>
    <t>По следующим объектам выполнены строительно-монтажные работы:
-на сумму 1 430 044,29 рублей в апреле 2024 года произведена оплата за выполненные работы по объекту «Здание детского сада №7 (наружное освещение территории), расположенного по адресу: г.Нефтеюганск, мкр-н 6, здание №64»;
-на сумму 2 825 790,54 рублей по объекту «Здание детского сада № 10» (наружное освещение территории), расположенного по адресу: г.Нефтеюганск, мкр-н 3, здание №18».
Также по данному объекту на сумму 6 238,00 рублей исполнен договор на технологическое присоединение;
-на сумму 3 132 805,87 рублей по объекту «Здание детского сада №25» (наружное освещение территории), расположенного по адресу: г.Нефтеюганск, мкр-н 12, здание №22».
Также по данному объекту на сумму 7 001,00 рубль исполнен договор на технологическое присоединение.
Сумма 566 374,00 рублей – переходящие лимиты на ранее заключенный контракт на выполнение проектно-изыскательских работ по объекту «Нежилое строение гаража» (здание мастерских МБОУ «СОШ №10»).
Муниципальный контракт расторгнут 22.07.2024.
На сумму 19 974 133,01 рублей 10.06.2024 с ООО «ЭЛИОН» заключен муниципальный контракт выполнение капитального ремонта объекта «Строение детского сада №6», расположенного по адресу: ХМАО-Югра, г.Нефтеюганск, мкр. 5-й, д 15. Выполнение работ в течении 4,2 месяцев. Кассовое освоение – 17 347 698,53 рублей.
Также на сумму 39 000,00 рублей по данному объекту 19.08.2024 заключен договор по ведению авторского надзора за капитальным ремонтом объекта. Оплата производится после подписания акта приемки законченного капитальным ремонтом объекта.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</si>
</sst>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_(* #,##0.00_);_(* \(#,##0.00\);_(* &quot;-&quot;??_);_(@_)"/>
    <numFmt numFmtId="166" formatCode="_-* #,##0.00_р_._-;\-* #,##0.00_р_._-;_-* &quot;-&quot;??_р_._-;_-@_-"/>
  </numFmts>
  <fonts count="13" x14ac:knownFonts="1">
    <font>
      <sz val="11"/>
      <color theme="1"/>
      <name val="Calibri"/>
      <family val="2"/>
      <scheme val="minor"/>
    </font>
    <font>
      <b/>
      <sz val="8"/>
      <name val="Times New Roman"/>
      <family val="1"/>
      <charset val="204"/>
    </font>
    <font>
      <sz val="8"/>
      <name val="Times New Roman"/>
      <family val="1"/>
      <charset val="204"/>
    </font>
    <font>
      <sz val="10"/>
      <name val="Arial"/>
      <family val="2"/>
      <charset val="204"/>
    </font>
    <font>
      <sz val="10"/>
      <name val="Arial Cyr"/>
      <charset val="204"/>
    </font>
    <font>
      <sz val="14"/>
      <color theme="1"/>
      <name val="Times New Roman"/>
      <family val="1"/>
      <charset val="204"/>
    </font>
    <font>
      <sz val="14"/>
      <color theme="1"/>
      <name val="Calibri"/>
      <family val="2"/>
      <scheme val="minor"/>
    </font>
    <font>
      <sz val="14"/>
      <color rgb="FF000000"/>
      <name val="Times New Roman"/>
      <family val="1"/>
      <charset val="204"/>
    </font>
    <font>
      <sz val="10"/>
      <name val="Times New Roman"/>
      <family val="1"/>
      <charset val="204"/>
    </font>
    <font>
      <b/>
      <sz val="12"/>
      <name val="Times New Roman"/>
      <family val="1"/>
      <charset val="204"/>
    </font>
    <font>
      <b/>
      <sz val="16"/>
      <color theme="1"/>
      <name val="Times New Roman"/>
      <family val="1"/>
      <charset val="204"/>
    </font>
    <font>
      <sz val="14"/>
      <name val="Times New Roman"/>
      <family val="1"/>
      <charset val="204"/>
    </font>
    <font>
      <b/>
      <sz val="9"/>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165" fontId="3" fillId="0" borderId="0" applyFont="0" applyFill="0" applyBorder="0" applyAlignment="0" applyProtection="0"/>
    <xf numFmtId="0" fontId="4" fillId="0" borderId="0"/>
    <xf numFmtId="0" fontId="3" fillId="0" borderId="0"/>
    <xf numFmtId="166" fontId="4" fillId="0" borderId="0" applyFont="0" applyFill="0" applyBorder="0" applyAlignment="0" applyProtection="0"/>
    <xf numFmtId="165" fontId="3" fillId="0" borderId="0" applyFont="0" applyFill="0" applyBorder="0" applyAlignment="0" applyProtection="0"/>
  </cellStyleXfs>
  <cellXfs count="98">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2" fillId="2" borderId="7"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0" xfId="0" applyFont="1" applyFill="1" applyAlignment="1">
      <alignment vertical="center"/>
    </xf>
    <xf numFmtId="164"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1" fillId="2" borderId="6" xfId="0" applyFont="1" applyFill="1" applyBorder="1" applyAlignment="1">
      <alignment vertical="center"/>
    </xf>
    <xf numFmtId="0" fontId="2" fillId="2" borderId="6" xfId="0" applyFont="1" applyFill="1" applyBorder="1" applyAlignment="1">
      <alignment vertical="center"/>
    </xf>
    <xf numFmtId="0" fontId="1" fillId="2" borderId="3" xfId="0" applyFont="1" applyFill="1" applyBorder="1" applyAlignment="1">
      <alignment vertical="center"/>
    </xf>
    <xf numFmtId="0" fontId="2" fillId="2" borderId="3" xfId="0" applyFont="1" applyFill="1" applyBorder="1" applyAlignment="1">
      <alignment vertical="center"/>
    </xf>
    <xf numFmtId="49" fontId="2" fillId="2" borderId="1" xfId="0" applyNumberFormat="1" applyFont="1" applyFill="1" applyBorder="1" applyAlignment="1">
      <alignment vertical="center"/>
    </xf>
    <xf numFmtId="49" fontId="1" fillId="2" borderId="1" xfId="0" applyNumberFormat="1" applyFont="1" applyFill="1" applyBorder="1" applyAlignment="1">
      <alignment vertical="center" wrapText="1"/>
    </xf>
    <xf numFmtId="0" fontId="2" fillId="2" borderId="0" xfId="0" applyFont="1" applyFill="1" applyBorder="1" applyAlignment="1">
      <alignment vertical="center"/>
    </xf>
    <xf numFmtId="0" fontId="1" fillId="2" borderId="0" xfId="0" applyFont="1" applyFill="1" applyAlignment="1">
      <alignment horizontal="center" vertical="center"/>
    </xf>
    <xf numFmtId="0" fontId="2" fillId="2" borderId="0" xfId="0" applyFont="1" applyFill="1" applyBorder="1" applyAlignment="1">
      <alignment horizontal="center" vertical="center"/>
    </xf>
    <xf numFmtId="4" fontId="1"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xf>
    <xf numFmtId="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pplyProtection="1">
      <alignment vertical="center" wrapText="1"/>
    </xf>
    <xf numFmtId="4" fontId="1" fillId="0"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xf>
    <xf numFmtId="4" fontId="1"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3" borderId="3" xfId="0" applyFont="1" applyFill="1" applyBorder="1" applyAlignment="1">
      <alignment vertical="center"/>
    </xf>
    <xf numFmtId="0" fontId="1" fillId="3" borderId="1" xfId="0" applyFont="1" applyFill="1" applyBorder="1" applyAlignment="1">
      <alignment vertical="center"/>
    </xf>
    <xf numFmtId="0" fontId="1" fillId="3"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5" borderId="1" xfId="0" applyNumberFormat="1"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12" fillId="2" borderId="1" xfId="0" applyFont="1" applyFill="1" applyBorder="1" applyAlignment="1">
      <alignment vertical="center" wrapText="1"/>
    </xf>
    <xf numFmtId="0" fontId="2" fillId="2" borderId="1" xfId="0"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5" xfId="0" applyFont="1" applyFill="1" applyBorder="1" applyAlignment="1">
      <alignment vertical="center"/>
    </xf>
    <xf numFmtId="0" fontId="1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5"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2" borderId="1" xfId="0" applyFont="1" applyFill="1" applyBorder="1" applyAlignment="1">
      <alignment horizontal="left"/>
    </xf>
    <xf numFmtId="0" fontId="8" fillId="2" borderId="1" xfId="0" applyFont="1" applyFill="1" applyBorder="1" applyAlignment="1">
      <alignment horizontal="left"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cellXfs>
  <cellStyles count="7">
    <cellStyle name="Обычный" xfId="0" builtinId="0"/>
    <cellStyle name="Обычный 2" xfId="3"/>
    <cellStyle name="Обычный 2 2" xfId="4"/>
    <cellStyle name="Обычный 3" xfId="1"/>
    <cellStyle name="Финансовый 2" xfId="5"/>
    <cellStyle name="Финансовый 2 2" xfId="6"/>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tabSelected="1" view="pageBreakPreview" topLeftCell="B1" zoomScaleNormal="100" zoomScaleSheetLayoutView="100" workbookViewId="0">
      <pane xSplit="3" ySplit="5" topLeftCell="E6" activePane="bottomRight" state="frozen"/>
      <selection activeCell="B1" sqref="B1"/>
      <selection pane="topRight" activeCell="E1" sqref="E1"/>
      <selection pane="bottomLeft" activeCell="B6" sqref="B6"/>
      <selection pane="bottomRight" activeCell="U20" sqref="U20"/>
    </sheetView>
  </sheetViews>
  <sheetFormatPr defaultRowHeight="11.25" x14ac:dyDescent="0.25"/>
  <cols>
    <col min="1" max="1" width="5.85546875" style="25" customWidth="1"/>
    <col min="2" max="2" width="11.140625" style="25" customWidth="1"/>
    <col min="3" max="3" width="50.42578125" style="10" customWidth="1"/>
    <col min="4" max="4" width="12.85546875" style="26" customWidth="1"/>
    <col min="5" max="5" width="13.7109375" style="26" customWidth="1"/>
    <col min="6" max="6" width="12.7109375" style="9" customWidth="1"/>
    <col min="7" max="7" width="13.85546875" style="9" customWidth="1"/>
    <col min="8" max="8" width="11.85546875" style="9" customWidth="1"/>
    <col min="9" max="9" width="11.28515625" style="27" hidden="1" customWidth="1"/>
    <col min="10" max="10" width="13.28515625" style="26" customWidth="1"/>
    <col min="11" max="11" width="13.28515625" style="9" customWidth="1"/>
    <col min="12" max="12" width="13.42578125" style="9" customWidth="1"/>
    <col min="13" max="13" width="12.28515625" style="9" customWidth="1"/>
    <col min="14" max="14" width="12.42578125" style="9" hidden="1" customWidth="1"/>
    <col min="15" max="15" width="12.85546875" style="26" customWidth="1"/>
    <col min="16" max="16" width="12.42578125" style="9" customWidth="1"/>
    <col min="17" max="17" width="13.28515625" style="9" customWidth="1"/>
    <col min="18" max="18" width="11.7109375" style="9" customWidth="1"/>
    <col min="19" max="19" width="11.7109375" style="9" hidden="1" customWidth="1"/>
    <col min="20" max="20" width="6.7109375" style="26" customWidth="1"/>
    <col min="21" max="21" width="8.85546875" style="9" customWidth="1"/>
    <col min="22" max="22" width="8.140625" style="9" customWidth="1"/>
    <col min="23" max="23" width="10.42578125" style="9" customWidth="1"/>
    <col min="24" max="24" width="11.5703125" style="9" hidden="1" customWidth="1"/>
    <col min="25" max="25" width="6.5703125" style="26" customWidth="1"/>
    <col min="26" max="27" width="9.140625" style="9"/>
    <col min="28" max="28" width="10" style="9" customWidth="1"/>
    <col min="29" max="29" width="12.28515625" style="10" hidden="1" customWidth="1"/>
    <col min="30" max="16384" width="9.140625" style="10"/>
  </cols>
  <sheetData>
    <row r="1" spans="1:29" ht="18" customHeight="1" x14ac:dyDescent="0.25">
      <c r="A1" s="7"/>
      <c r="B1" s="8"/>
      <c r="C1" s="76" t="s">
        <v>133</v>
      </c>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29" ht="8.25" customHeight="1" x14ac:dyDescent="0.25">
      <c r="A2" s="79" t="s">
        <v>84</v>
      </c>
      <c r="B2" s="78" t="s">
        <v>6</v>
      </c>
      <c r="C2" s="87" t="s">
        <v>71</v>
      </c>
      <c r="D2" s="88" t="s">
        <v>65</v>
      </c>
      <c r="E2" s="87" t="s">
        <v>127</v>
      </c>
      <c r="F2" s="87"/>
      <c r="G2" s="87"/>
      <c r="H2" s="87"/>
      <c r="I2" s="87"/>
      <c r="J2" s="87" t="s">
        <v>135</v>
      </c>
      <c r="K2" s="87"/>
      <c r="L2" s="87"/>
      <c r="M2" s="87"/>
      <c r="N2" s="87"/>
      <c r="O2" s="87" t="s">
        <v>134</v>
      </c>
      <c r="P2" s="87"/>
      <c r="Q2" s="87"/>
      <c r="R2" s="87"/>
      <c r="S2" s="87"/>
      <c r="T2" s="87" t="s">
        <v>128</v>
      </c>
      <c r="U2" s="87"/>
      <c r="V2" s="87"/>
      <c r="W2" s="87"/>
      <c r="X2" s="87"/>
      <c r="Y2" s="87" t="s">
        <v>83</v>
      </c>
      <c r="Z2" s="87"/>
      <c r="AA2" s="87"/>
      <c r="AB2" s="87"/>
      <c r="AC2" s="87"/>
    </row>
    <row r="3" spans="1:29" ht="12.75" customHeight="1" x14ac:dyDescent="0.25">
      <c r="A3" s="80"/>
      <c r="B3" s="78"/>
      <c r="C3" s="87"/>
      <c r="D3" s="88"/>
      <c r="E3" s="87"/>
      <c r="F3" s="87"/>
      <c r="G3" s="87"/>
      <c r="H3" s="87"/>
      <c r="I3" s="87"/>
      <c r="J3" s="87"/>
      <c r="K3" s="87"/>
      <c r="L3" s="87"/>
      <c r="M3" s="87"/>
      <c r="N3" s="87"/>
      <c r="O3" s="87"/>
      <c r="P3" s="87"/>
      <c r="Q3" s="87"/>
      <c r="R3" s="87"/>
      <c r="S3" s="87"/>
      <c r="T3" s="87"/>
      <c r="U3" s="87"/>
      <c r="V3" s="87"/>
      <c r="W3" s="87"/>
      <c r="X3" s="87"/>
      <c r="Y3" s="87"/>
      <c r="Z3" s="87"/>
      <c r="AA3" s="87"/>
      <c r="AB3" s="87"/>
      <c r="AC3" s="87"/>
    </row>
    <row r="4" spans="1:29" ht="22.5" x14ac:dyDescent="0.25">
      <c r="A4" s="81"/>
      <c r="B4" s="78"/>
      <c r="C4" s="87"/>
      <c r="D4" s="2" t="s">
        <v>82</v>
      </c>
      <c r="E4" s="2" t="s">
        <v>0</v>
      </c>
      <c r="F4" s="12" t="s">
        <v>1</v>
      </c>
      <c r="G4" s="12" t="s">
        <v>4</v>
      </c>
      <c r="H4" s="12" t="s">
        <v>3</v>
      </c>
      <c r="I4" s="12" t="s">
        <v>2</v>
      </c>
      <c r="J4" s="2" t="s">
        <v>0</v>
      </c>
      <c r="K4" s="12" t="s">
        <v>1</v>
      </c>
      <c r="L4" s="12" t="s">
        <v>4</v>
      </c>
      <c r="M4" s="12" t="s">
        <v>3</v>
      </c>
      <c r="N4" s="12" t="s">
        <v>2</v>
      </c>
      <c r="O4" s="2" t="s">
        <v>0</v>
      </c>
      <c r="P4" s="12" t="s">
        <v>1</v>
      </c>
      <c r="Q4" s="12" t="s">
        <v>4</v>
      </c>
      <c r="R4" s="12" t="s">
        <v>3</v>
      </c>
      <c r="S4" s="12" t="s">
        <v>2</v>
      </c>
      <c r="T4" s="2" t="s">
        <v>0</v>
      </c>
      <c r="U4" s="12" t="s">
        <v>1</v>
      </c>
      <c r="V4" s="12" t="s">
        <v>4</v>
      </c>
      <c r="W4" s="12" t="s">
        <v>3</v>
      </c>
      <c r="X4" s="12" t="s">
        <v>2</v>
      </c>
      <c r="Y4" s="2" t="s">
        <v>0</v>
      </c>
      <c r="Z4" s="12" t="s">
        <v>1</v>
      </c>
      <c r="AA4" s="12" t="s">
        <v>4</v>
      </c>
      <c r="AB4" s="12" t="s">
        <v>3</v>
      </c>
      <c r="AC4" s="12" t="s">
        <v>2</v>
      </c>
    </row>
    <row r="5" spans="1:29" s="9" customFormat="1" ht="13.5" customHeight="1" x14ac:dyDescent="0.25">
      <c r="A5" s="11">
        <v>1</v>
      </c>
      <c r="B5" s="12">
        <v>1</v>
      </c>
      <c r="C5" s="12">
        <v>2</v>
      </c>
      <c r="D5" s="12">
        <v>3</v>
      </c>
      <c r="E5" s="12">
        <v>4</v>
      </c>
      <c r="F5" s="12">
        <v>5</v>
      </c>
      <c r="G5" s="12">
        <v>7</v>
      </c>
      <c r="H5" s="12">
        <v>8</v>
      </c>
      <c r="I5" s="12">
        <v>9</v>
      </c>
      <c r="J5" s="12">
        <v>9</v>
      </c>
      <c r="K5" s="12">
        <v>10</v>
      </c>
      <c r="L5" s="12">
        <v>11</v>
      </c>
      <c r="M5" s="12">
        <v>12</v>
      </c>
      <c r="N5" s="12">
        <v>14</v>
      </c>
      <c r="O5" s="37">
        <v>13</v>
      </c>
      <c r="P5" s="37">
        <v>14</v>
      </c>
      <c r="Q5" s="37">
        <v>15</v>
      </c>
      <c r="R5" s="37">
        <v>16</v>
      </c>
      <c r="S5" s="37">
        <v>19</v>
      </c>
      <c r="T5" s="37">
        <v>17</v>
      </c>
      <c r="U5" s="37">
        <v>18</v>
      </c>
      <c r="V5" s="37">
        <v>19</v>
      </c>
      <c r="W5" s="37">
        <v>20</v>
      </c>
      <c r="X5" s="37">
        <v>23</v>
      </c>
      <c r="Y5" s="37">
        <v>21</v>
      </c>
      <c r="Z5" s="37">
        <v>22</v>
      </c>
      <c r="AA5" s="37">
        <v>23</v>
      </c>
      <c r="AB5" s="37">
        <v>24</v>
      </c>
      <c r="AC5" s="37">
        <v>29</v>
      </c>
    </row>
    <row r="6" spans="1:29" s="15" customFormat="1" ht="23.25" customHeight="1" x14ac:dyDescent="0.25">
      <c r="A6" s="84"/>
      <c r="B6" s="83"/>
      <c r="C6" s="82" t="s">
        <v>69</v>
      </c>
      <c r="D6" s="2" t="s">
        <v>68</v>
      </c>
      <c r="E6" s="4">
        <f>E7+E8</f>
        <v>4449170456.1900005</v>
      </c>
      <c r="F6" s="4">
        <f t="shared" ref="F6:S6" si="0">F7+F8</f>
        <v>932872850.13</v>
      </c>
      <c r="G6" s="4">
        <f t="shared" si="0"/>
        <v>3409227370.8899999</v>
      </c>
      <c r="H6" s="4">
        <f t="shared" si="0"/>
        <v>107070235.17</v>
      </c>
      <c r="I6" s="4">
        <f t="shared" si="0"/>
        <v>0</v>
      </c>
      <c r="J6" s="4">
        <f t="shared" ref="J6:J59" si="1">K6+L6+M6+N6</f>
        <v>6336430721</v>
      </c>
      <c r="K6" s="4">
        <f t="shared" si="0"/>
        <v>1267972623</v>
      </c>
      <c r="L6" s="4">
        <f t="shared" si="0"/>
        <v>4921823898</v>
      </c>
      <c r="M6" s="4">
        <f t="shared" si="0"/>
        <v>146634200</v>
      </c>
      <c r="N6" s="4">
        <f t="shared" si="0"/>
        <v>0</v>
      </c>
      <c r="O6" s="4">
        <f t="shared" si="0"/>
        <v>3746583262.9300003</v>
      </c>
      <c r="P6" s="4">
        <f t="shared" si="0"/>
        <v>733544481.6400001</v>
      </c>
      <c r="Q6" s="4">
        <f t="shared" si="0"/>
        <v>2924895551.6099997</v>
      </c>
      <c r="R6" s="4">
        <f t="shared" si="0"/>
        <v>88143229.680000007</v>
      </c>
      <c r="S6" s="4">
        <f t="shared" si="0"/>
        <v>0</v>
      </c>
      <c r="T6" s="13">
        <f t="shared" ref="T6:W8" si="2">O6/E6*100</f>
        <v>84.208579999839941</v>
      </c>
      <c r="U6" s="13">
        <f t="shared" si="2"/>
        <v>78.632847074258564</v>
      </c>
      <c r="V6" s="13">
        <f t="shared" si="2"/>
        <v>85.793501970108778</v>
      </c>
      <c r="W6" s="13">
        <f t="shared" si="2"/>
        <v>82.322813188979381</v>
      </c>
      <c r="X6" s="13"/>
      <c r="Y6" s="13">
        <f t="shared" ref="Y6:Y58" si="3">O6/J6*100</f>
        <v>59.127660790375117</v>
      </c>
      <c r="Z6" s="13">
        <f t="shared" ref="Z6:Z58" si="4">P6/K6*100</f>
        <v>57.851760229999861</v>
      </c>
      <c r="AA6" s="13">
        <f t="shared" ref="AA6:AA58" si="5">Q6/L6*100</f>
        <v>59.427066311708977</v>
      </c>
      <c r="AB6" s="13">
        <f t="shared" ref="AB6:AB58" si="6">R6/M6*100</f>
        <v>60.11096298135088</v>
      </c>
      <c r="AC6" s="14"/>
    </row>
    <row r="7" spans="1:29" s="15" customFormat="1" ht="15.75" customHeight="1" x14ac:dyDescent="0.25">
      <c r="A7" s="85"/>
      <c r="B7" s="83"/>
      <c r="C7" s="82"/>
      <c r="D7" s="2" t="s">
        <v>66</v>
      </c>
      <c r="E7" s="4">
        <f>E11+E17+E35+E37+E39+E42+E48+E52+E58</f>
        <v>4252262251.1900001</v>
      </c>
      <c r="F7" s="39">
        <f>F11+F17+F35+F37+F39+F42+F48+F52+F58</f>
        <v>831785445.13</v>
      </c>
      <c r="G7" s="39">
        <f>G11+G17+G35+G37+G39+G42+G48+G52+G58</f>
        <v>3313406570.8899999</v>
      </c>
      <c r="H7" s="39">
        <f>H11+H17+H35+H37+H39+H42+H48+H52+H58</f>
        <v>107070235.17</v>
      </c>
      <c r="I7" s="39">
        <f>I11+I17+I35+I37+I39+I42+I48+I52+I58</f>
        <v>0</v>
      </c>
      <c r="J7" s="39">
        <f t="shared" si="1"/>
        <v>6011404463</v>
      </c>
      <c r="K7" s="39">
        <f t="shared" ref="K7:S7" si="7">K11+K17+K35+K37+K39+K42+K48+K52+K58</f>
        <v>1133249765</v>
      </c>
      <c r="L7" s="39">
        <f t="shared" si="7"/>
        <v>4731520498</v>
      </c>
      <c r="M7" s="39">
        <f t="shared" si="7"/>
        <v>146634200</v>
      </c>
      <c r="N7" s="39">
        <f t="shared" si="7"/>
        <v>0</v>
      </c>
      <c r="O7" s="39">
        <f t="shared" si="7"/>
        <v>3721113836.4700003</v>
      </c>
      <c r="P7" s="39">
        <f t="shared" si="7"/>
        <v>708075055.18000007</v>
      </c>
      <c r="Q7" s="39">
        <f t="shared" si="7"/>
        <v>2924895551.6099997</v>
      </c>
      <c r="R7" s="39">
        <f t="shared" si="7"/>
        <v>88143229.680000007</v>
      </c>
      <c r="S7" s="39">
        <f t="shared" si="7"/>
        <v>0</v>
      </c>
      <c r="T7" s="70">
        <f t="shared" si="2"/>
        <v>87.509039110385132</v>
      </c>
      <c r="U7" s="70">
        <f t="shared" si="2"/>
        <v>85.127127353056153</v>
      </c>
      <c r="V7" s="70">
        <f t="shared" si="2"/>
        <v>88.27457449100055</v>
      </c>
      <c r="W7" s="70">
        <f t="shared" si="2"/>
        <v>82.322813188979381</v>
      </c>
      <c r="X7" s="13"/>
      <c r="Y7" s="13">
        <f t="shared" si="3"/>
        <v>61.900906175475889</v>
      </c>
      <c r="Z7" s="13">
        <f t="shared" si="4"/>
        <v>62.48181795828566</v>
      </c>
      <c r="AA7" s="13">
        <f t="shared" si="5"/>
        <v>61.817243586841577</v>
      </c>
      <c r="AB7" s="13">
        <f t="shared" si="6"/>
        <v>60.11096298135088</v>
      </c>
      <c r="AC7" s="14"/>
    </row>
    <row r="8" spans="1:29" s="15" customFormat="1" ht="15.75" customHeight="1" x14ac:dyDescent="0.25">
      <c r="A8" s="85"/>
      <c r="B8" s="83"/>
      <c r="C8" s="82"/>
      <c r="D8" s="2" t="s">
        <v>67</v>
      </c>
      <c r="E8" s="4">
        <f t="shared" ref="E8:N8" si="8">E13+E44</f>
        <v>196908205</v>
      </c>
      <c r="F8" s="39">
        <f t="shared" si="8"/>
        <v>101087405</v>
      </c>
      <c r="G8" s="39">
        <f t="shared" si="8"/>
        <v>95820800</v>
      </c>
      <c r="H8" s="39">
        <f t="shared" si="8"/>
        <v>0</v>
      </c>
      <c r="I8" s="39">
        <f t="shared" si="8"/>
        <v>0</v>
      </c>
      <c r="J8" s="39">
        <f t="shared" si="8"/>
        <v>325026258</v>
      </c>
      <c r="K8" s="39">
        <f t="shared" si="8"/>
        <v>134722858</v>
      </c>
      <c r="L8" s="39">
        <f t="shared" si="8"/>
        <v>190303400</v>
      </c>
      <c r="M8" s="39">
        <f t="shared" si="8"/>
        <v>0</v>
      </c>
      <c r="N8" s="39">
        <f t="shared" si="8"/>
        <v>0</v>
      </c>
      <c r="O8" s="39">
        <f>O13+O44</f>
        <v>25469426.460000001</v>
      </c>
      <c r="P8" s="39">
        <f t="shared" ref="P8:R8" si="9">P13+P44</f>
        <v>25469426.460000001</v>
      </c>
      <c r="Q8" s="39">
        <f t="shared" si="9"/>
        <v>0</v>
      </c>
      <c r="R8" s="39">
        <f t="shared" si="9"/>
        <v>0</v>
      </c>
      <c r="S8" s="39">
        <f t="shared" ref="S8" si="10">S13</f>
        <v>0</v>
      </c>
      <c r="T8" s="70">
        <f t="shared" si="2"/>
        <v>12.934669969694761</v>
      </c>
      <c r="U8" s="70">
        <f t="shared" si="2"/>
        <v>25.195449878251402</v>
      </c>
      <c r="V8" s="70">
        <f t="shared" si="2"/>
        <v>0</v>
      </c>
      <c r="W8" s="70" t="e">
        <f t="shared" si="2"/>
        <v>#DIV/0!</v>
      </c>
      <c r="X8" s="13"/>
      <c r="Y8" s="13">
        <f t="shared" si="3"/>
        <v>7.8361134933288987</v>
      </c>
      <c r="Z8" s="13">
        <f t="shared" si="4"/>
        <v>18.905052073642917</v>
      </c>
      <c r="AA8" s="13">
        <f t="shared" si="5"/>
        <v>0</v>
      </c>
      <c r="AB8" s="13" t="e">
        <f t="shared" si="6"/>
        <v>#DIV/0!</v>
      </c>
      <c r="AC8" s="14"/>
    </row>
    <row r="9" spans="1:29" ht="19.5" hidden="1" customHeight="1" x14ac:dyDescent="0.25">
      <c r="A9" s="86"/>
      <c r="B9" s="83"/>
      <c r="C9" s="5" t="s">
        <v>70</v>
      </c>
      <c r="D9" s="2" t="s">
        <v>66</v>
      </c>
      <c r="E9" s="16">
        <v>0</v>
      </c>
      <c r="F9" s="66">
        <v>0</v>
      </c>
      <c r="G9" s="66">
        <v>0</v>
      </c>
      <c r="H9" s="66">
        <v>0</v>
      </c>
      <c r="I9" s="66">
        <v>0</v>
      </c>
      <c r="J9" s="65">
        <f t="shared" si="1"/>
        <v>0</v>
      </c>
      <c r="K9" s="39">
        <v>0</v>
      </c>
      <c r="L9" s="39">
        <v>0</v>
      </c>
      <c r="M9" s="39">
        <v>0</v>
      </c>
      <c r="N9" s="39">
        <v>0</v>
      </c>
      <c r="O9" s="39">
        <v>0</v>
      </c>
      <c r="P9" s="39">
        <v>0</v>
      </c>
      <c r="Q9" s="39">
        <v>0</v>
      </c>
      <c r="R9" s="39">
        <v>0</v>
      </c>
      <c r="S9" s="66">
        <v>0</v>
      </c>
      <c r="T9" s="70" t="e">
        <f t="shared" ref="T9:T59" si="11">O9/E9*100</f>
        <v>#DIV/0!</v>
      </c>
      <c r="U9" s="71"/>
      <c r="V9" s="71"/>
      <c r="W9" s="71"/>
      <c r="X9" s="17"/>
      <c r="Y9" s="13" t="e">
        <f t="shared" si="3"/>
        <v>#DIV/0!</v>
      </c>
      <c r="Z9" s="13" t="e">
        <f t="shared" si="4"/>
        <v>#DIV/0!</v>
      </c>
      <c r="AA9" s="13" t="e">
        <f t="shared" si="5"/>
        <v>#DIV/0!</v>
      </c>
      <c r="AB9" s="13" t="e">
        <f t="shared" si="6"/>
        <v>#DIV/0!</v>
      </c>
      <c r="AC9" s="18"/>
    </row>
    <row r="10" spans="1:29" s="15" customFormat="1" ht="23.25" customHeight="1" x14ac:dyDescent="0.25">
      <c r="A10" s="19">
        <v>1</v>
      </c>
      <c r="B10" s="14"/>
      <c r="C10" s="1" t="s">
        <v>64</v>
      </c>
      <c r="D10" s="2"/>
      <c r="E10" s="4">
        <f>E11+E13+E17+E35+E37+E39+E42+E44</f>
        <v>4295686079.1900005</v>
      </c>
      <c r="F10" s="39">
        <f t="shared" ref="F10:N10" si="12">F11+F13+F17+F35+F37+F39+F42+F44</f>
        <v>818857349.13</v>
      </c>
      <c r="G10" s="39">
        <f t="shared" si="12"/>
        <v>3369758494.8899999</v>
      </c>
      <c r="H10" s="39">
        <f t="shared" si="12"/>
        <v>107070235.17</v>
      </c>
      <c r="I10" s="39">
        <f t="shared" si="12"/>
        <v>0</v>
      </c>
      <c r="J10" s="39">
        <f t="shared" si="12"/>
        <v>6126725743</v>
      </c>
      <c r="K10" s="39">
        <f t="shared" si="12"/>
        <v>1106246143</v>
      </c>
      <c r="L10" s="39">
        <f t="shared" si="12"/>
        <v>4873845400</v>
      </c>
      <c r="M10" s="39">
        <f t="shared" si="12"/>
        <v>146634200</v>
      </c>
      <c r="N10" s="39">
        <f t="shared" si="12"/>
        <v>0</v>
      </c>
      <c r="O10" s="39">
        <f>O11+O13+O17+O35+O37+O39+O42+O44</f>
        <v>3596013739.5900002</v>
      </c>
      <c r="P10" s="39">
        <f t="shared" ref="P10:R10" si="13">P11+P13+P17+P35+P37+P39+P42+P44</f>
        <v>622307732.38000011</v>
      </c>
      <c r="Q10" s="39">
        <f t="shared" si="13"/>
        <v>2885562777.5299997</v>
      </c>
      <c r="R10" s="39">
        <f t="shared" si="13"/>
        <v>88143229.680000007</v>
      </c>
      <c r="S10" s="39">
        <f t="shared" ref="S10" si="14">S11+S13+S17+S35+S37+S39+S42</f>
        <v>0</v>
      </c>
      <c r="T10" s="70">
        <f t="shared" si="11"/>
        <v>83.712209721527614</v>
      </c>
      <c r="U10" s="70">
        <f t="shared" ref="U10:U59" si="15">P10/F10*100</f>
        <v>75.997087043448388</v>
      </c>
      <c r="V10" s="70">
        <f t="shared" ref="V10:V59" si="16">Q10/G10*100</f>
        <v>85.63114484037213</v>
      </c>
      <c r="W10" s="70">
        <f t="shared" ref="W10:W58" si="17">R10/H10*100</f>
        <v>82.322813188979381</v>
      </c>
      <c r="X10" s="13"/>
      <c r="Y10" s="13">
        <f t="shared" si="3"/>
        <v>58.693891165253689</v>
      </c>
      <c r="Z10" s="13">
        <f t="shared" si="4"/>
        <v>56.254002449434992</v>
      </c>
      <c r="AA10" s="13">
        <f t="shared" si="5"/>
        <v>59.205053519547413</v>
      </c>
      <c r="AB10" s="13">
        <f t="shared" si="6"/>
        <v>60.11096298135088</v>
      </c>
      <c r="AC10" s="14"/>
    </row>
    <row r="11" spans="1:29" ht="21" x14ac:dyDescent="0.25">
      <c r="A11" s="19" t="s">
        <v>85</v>
      </c>
      <c r="B11" s="43"/>
      <c r="C11" s="42" t="s">
        <v>5</v>
      </c>
      <c r="D11" s="41" t="s">
        <v>66</v>
      </c>
      <c r="E11" s="4">
        <f>F11+G11+H11</f>
        <v>3553344</v>
      </c>
      <c r="F11" s="39">
        <f t="shared" ref="F11:S11" si="18">F12</f>
        <v>36396</v>
      </c>
      <c r="G11" s="39">
        <f t="shared" si="18"/>
        <v>2144095</v>
      </c>
      <c r="H11" s="39">
        <f t="shared" si="18"/>
        <v>1372853</v>
      </c>
      <c r="I11" s="39">
        <f t="shared" si="18"/>
        <v>0</v>
      </c>
      <c r="J11" s="39">
        <f t="shared" si="1"/>
        <v>4125152</v>
      </c>
      <c r="K11" s="39">
        <f t="shared" si="18"/>
        <v>41252</v>
      </c>
      <c r="L11" s="39">
        <f t="shared" si="18"/>
        <v>2491200</v>
      </c>
      <c r="M11" s="39">
        <f t="shared" si="18"/>
        <v>1592700</v>
      </c>
      <c r="N11" s="39">
        <f t="shared" si="18"/>
        <v>0</v>
      </c>
      <c r="O11" s="39">
        <f t="shared" ref="O11:O17" si="19">P11+Q11+R11+S11</f>
        <v>3096110.63</v>
      </c>
      <c r="P11" s="39">
        <f t="shared" si="18"/>
        <v>30961.35</v>
      </c>
      <c r="Q11" s="39">
        <f t="shared" si="18"/>
        <v>1869741.81</v>
      </c>
      <c r="R11" s="39">
        <f t="shared" si="18"/>
        <v>1195407.47</v>
      </c>
      <c r="S11" s="39">
        <f t="shared" si="18"/>
        <v>0</v>
      </c>
      <c r="T11" s="70">
        <f t="shared" si="11"/>
        <v>87.132307764179316</v>
      </c>
      <c r="U11" s="70">
        <f t="shared" si="15"/>
        <v>85.068001978239366</v>
      </c>
      <c r="V11" s="70">
        <f t="shared" si="16"/>
        <v>87.204242815733451</v>
      </c>
      <c r="W11" s="70">
        <f t="shared" si="17"/>
        <v>87.074688258684645</v>
      </c>
      <c r="X11" s="13" t="e">
        <f>S11/I11*100</f>
        <v>#DIV/0!</v>
      </c>
      <c r="Y11" s="13">
        <f t="shared" si="3"/>
        <v>75.05446175074276</v>
      </c>
      <c r="Z11" s="13">
        <f t="shared" si="4"/>
        <v>75.054179191311931</v>
      </c>
      <c r="AA11" s="13">
        <f t="shared" si="5"/>
        <v>75.053861994219645</v>
      </c>
      <c r="AB11" s="13">
        <f t="shared" si="6"/>
        <v>75.055407170214096</v>
      </c>
      <c r="AC11" s="43"/>
    </row>
    <row r="12" spans="1:29" ht="59.25" customHeight="1" x14ac:dyDescent="0.25">
      <c r="A12" s="19"/>
      <c r="B12" s="5" t="s">
        <v>21</v>
      </c>
      <c r="C12" s="5" t="s">
        <v>79</v>
      </c>
      <c r="D12" s="51"/>
      <c r="E12" s="3">
        <f>F12+G12+H12</f>
        <v>3553344</v>
      </c>
      <c r="F12" s="65">
        <v>36396</v>
      </c>
      <c r="G12" s="65">
        <v>2144095</v>
      </c>
      <c r="H12" s="65">
        <v>1372853</v>
      </c>
      <c r="I12" s="65">
        <v>0</v>
      </c>
      <c r="J12" s="65">
        <f t="shared" si="1"/>
        <v>4125152</v>
      </c>
      <c r="K12" s="65">
        <v>41252</v>
      </c>
      <c r="L12" s="65">
        <v>2491200</v>
      </c>
      <c r="M12" s="65">
        <v>1592700</v>
      </c>
      <c r="N12" s="65">
        <v>0</v>
      </c>
      <c r="O12" s="65">
        <f t="shared" si="19"/>
        <v>3096110.63</v>
      </c>
      <c r="P12" s="65">
        <v>30961.35</v>
      </c>
      <c r="Q12" s="65">
        <v>1869741.81</v>
      </c>
      <c r="R12" s="65">
        <v>1195407.47</v>
      </c>
      <c r="S12" s="65">
        <v>0</v>
      </c>
      <c r="T12" s="71">
        <f>O12/E12*100</f>
        <v>87.132307764179316</v>
      </c>
      <c r="U12" s="71">
        <f>P12/F12*100</f>
        <v>85.068001978239366</v>
      </c>
      <c r="V12" s="71">
        <f>Q12/G12*100</f>
        <v>87.204242815733451</v>
      </c>
      <c r="W12" s="71">
        <f t="shared" si="17"/>
        <v>87.074688258684645</v>
      </c>
      <c r="X12" s="17" t="e">
        <f>S12/I12*100</f>
        <v>#DIV/0!</v>
      </c>
      <c r="Y12" s="17">
        <f t="shared" si="3"/>
        <v>75.05446175074276</v>
      </c>
      <c r="Z12" s="17">
        <f t="shared" si="4"/>
        <v>75.054179191311931</v>
      </c>
      <c r="AA12" s="17">
        <f t="shared" si="5"/>
        <v>75.053861994219645</v>
      </c>
      <c r="AB12" s="17">
        <f t="shared" si="6"/>
        <v>75.055407170214096</v>
      </c>
      <c r="AC12" s="53"/>
    </row>
    <row r="13" spans="1:29" ht="36.75" customHeight="1" x14ac:dyDescent="0.25">
      <c r="A13" s="19" t="s">
        <v>86</v>
      </c>
      <c r="B13" s="53"/>
      <c r="C13" s="52" t="s">
        <v>76</v>
      </c>
      <c r="D13" s="51" t="s">
        <v>67</v>
      </c>
      <c r="E13" s="4">
        <f>F13+G13+H13+I13</f>
        <v>170576561</v>
      </c>
      <c r="F13" s="39">
        <f>F14+F15+F16</f>
        <v>74755761</v>
      </c>
      <c r="G13" s="39">
        <f>G14+G15+G16</f>
        <v>95820800</v>
      </c>
      <c r="H13" s="39">
        <f t="shared" ref="H13:N13" si="20">H14+H15</f>
        <v>0</v>
      </c>
      <c r="I13" s="39">
        <f t="shared" si="20"/>
        <v>0</v>
      </c>
      <c r="J13" s="39">
        <f>J14+J15+J16</f>
        <v>294808241</v>
      </c>
      <c r="K13" s="39">
        <f>K14+K15+K16</f>
        <v>104504841</v>
      </c>
      <c r="L13" s="39">
        <f>L14+L15+L16</f>
        <v>190303400</v>
      </c>
      <c r="M13" s="39">
        <f t="shared" si="20"/>
        <v>0</v>
      </c>
      <c r="N13" s="39">
        <f t="shared" si="20"/>
        <v>0</v>
      </c>
      <c r="O13" s="39">
        <f t="shared" si="19"/>
        <v>719848.23</v>
      </c>
      <c r="P13" s="39">
        <f>P14+P15+P16</f>
        <v>719848.23</v>
      </c>
      <c r="Q13" s="39">
        <f t="shared" ref="Q13:S13" si="21">Q14+Q15+Q16</f>
        <v>0</v>
      </c>
      <c r="R13" s="39">
        <f t="shared" si="21"/>
        <v>0</v>
      </c>
      <c r="S13" s="39">
        <f t="shared" si="21"/>
        <v>0</v>
      </c>
      <c r="T13" s="70">
        <f t="shared" si="11"/>
        <v>0.42200887729234965</v>
      </c>
      <c r="U13" s="70">
        <f t="shared" si="15"/>
        <v>0.96293345204525438</v>
      </c>
      <c r="V13" s="70">
        <f t="shared" si="16"/>
        <v>0</v>
      </c>
      <c r="W13" s="70" t="e">
        <f t="shared" si="17"/>
        <v>#DIV/0!</v>
      </c>
      <c r="X13" s="13"/>
      <c r="Y13" s="13">
        <f t="shared" si="3"/>
        <v>0.24417507039770978</v>
      </c>
      <c r="Z13" s="13">
        <f t="shared" si="4"/>
        <v>0.68881807111691595</v>
      </c>
      <c r="AA13" s="13">
        <f t="shared" si="5"/>
        <v>0</v>
      </c>
      <c r="AB13" s="13" t="e">
        <f t="shared" si="6"/>
        <v>#DIV/0!</v>
      </c>
      <c r="AC13" s="53"/>
    </row>
    <row r="14" spans="1:29" ht="22.5" x14ac:dyDescent="0.25">
      <c r="A14" s="20"/>
      <c r="B14" s="5" t="s">
        <v>26</v>
      </c>
      <c r="C14" s="5" t="s">
        <v>80</v>
      </c>
      <c r="D14" s="74"/>
      <c r="E14" s="3">
        <f>F14+G14+H14+I14</f>
        <v>95820800</v>
      </c>
      <c r="F14" s="3">
        <v>0</v>
      </c>
      <c r="G14" s="3">
        <v>95820800</v>
      </c>
      <c r="H14" s="3">
        <v>0</v>
      </c>
      <c r="I14" s="72">
        <v>0</v>
      </c>
      <c r="J14" s="3">
        <f t="shared" si="1"/>
        <v>190303400</v>
      </c>
      <c r="K14" s="3">
        <v>0</v>
      </c>
      <c r="L14" s="3">
        <v>190303400</v>
      </c>
      <c r="M14" s="3">
        <v>0</v>
      </c>
      <c r="N14" s="72">
        <v>0</v>
      </c>
      <c r="O14" s="3">
        <f t="shared" si="19"/>
        <v>0</v>
      </c>
      <c r="P14" s="65">
        <v>0</v>
      </c>
      <c r="Q14" s="65">
        <v>0</v>
      </c>
      <c r="R14" s="65">
        <v>0</v>
      </c>
      <c r="S14" s="65">
        <v>0</v>
      </c>
      <c r="T14" s="71">
        <f t="shared" si="11"/>
        <v>0</v>
      </c>
      <c r="U14" s="71" t="e">
        <f t="shared" si="15"/>
        <v>#DIV/0!</v>
      </c>
      <c r="V14" s="71">
        <f t="shared" si="16"/>
        <v>0</v>
      </c>
      <c r="W14" s="71" t="e">
        <f t="shared" si="17"/>
        <v>#DIV/0!</v>
      </c>
      <c r="X14" s="17"/>
      <c r="Y14" s="17">
        <f t="shared" si="3"/>
        <v>0</v>
      </c>
      <c r="Z14" s="17" t="e">
        <f t="shared" si="4"/>
        <v>#DIV/0!</v>
      </c>
      <c r="AA14" s="17">
        <f t="shared" si="5"/>
        <v>0</v>
      </c>
      <c r="AB14" s="17" t="e">
        <f t="shared" si="6"/>
        <v>#DIV/0!</v>
      </c>
      <c r="AC14" s="67"/>
    </row>
    <row r="15" spans="1:29" ht="22.5" x14ac:dyDescent="0.25">
      <c r="A15" s="20"/>
      <c r="B15" s="5" t="s">
        <v>27</v>
      </c>
      <c r="C15" s="5" t="s">
        <v>81</v>
      </c>
      <c r="D15" s="74"/>
      <c r="E15" s="3">
        <f>F15+G15+H15+I15</f>
        <v>11689189</v>
      </c>
      <c r="F15" s="3">
        <v>11689189</v>
      </c>
      <c r="G15" s="3">
        <v>0</v>
      </c>
      <c r="H15" s="3">
        <v>0</v>
      </c>
      <c r="I15" s="72">
        <v>0</v>
      </c>
      <c r="J15" s="3">
        <f t="shared" si="1"/>
        <v>21144900</v>
      </c>
      <c r="K15" s="3">
        <v>21144900</v>
      </c>
      <c r="L15" s="3">
        <v>0</v>
      </c>
      <c r="M15" s="3">
        <v>0</v>
      </c>
      <c r="N15" s="65">
        <v>0</v>
      </c>
      <c r="O15" s="3">
        <f t="shared" si="19"/>
        <v>0</v>
      </c>
      <c r="P15" s="65">
        <v>0</v>
      </c>
      <c r="Q15" s="65">
        <v>0</v>
      </c>
      <c r="R15" s="65">
        <v>0</v>
      </c>
      <c r="S15" s="65">
        <v>0</v>
      </c>
      <c r="T15" s="71">
        <f t="shared" si="11"/>
        <v>0</v>
      </c>
      <c r="U15" s="71">
        <f t="shared" si="15"/>
        <v>0</v>
      </c>
      <c r="V15" s="71" t="e">
        <f t="shared" si="16"/>
        <v>#DIV/0!</v>
      </c>
      <c r="W15" s="71" t="e">
        <f t="shared" si="17"/>
        <v>#DIV/0!</v>
      </c>
      <c r="X15" s="17"/>
      <c r="Y15" s="17">
        <f t="shared" si="3"/>
        <v>0</v>
      </c>
      <c r="Z15" s="17">
        <f t="shared" si="4"/>
        <v>0</v>
      </c>
      <c r="AA15" s="17" t="e">
        <f t="shared" si="5"/>
        <v>#DIV/0!</v>
      </c>
      <c r="AB15" s="17" t="e">
        <f t="shared" si="6"/>
        <v>#DIV/0!</v>
      </c>
      <c r="AC15" s="67"/>
    </row>
    <row r="16" spans="1:29" ht="22.5" x14ac:dyDescent="0.25">
      <c r="A16" s="20"/>
      <c r="B16" s="5" t="s">
        <v>125</v>
      </c>
      <c r="C16" s="96" t="s">
        <v>116</v>
      </c>
      <c r="D16" s="74"/>
      <c r="E16" s="3">
        <f>F16+G16+H16+I16</f>
        <v>63066572</v>
      </c>
      <c r="F16" s="3">
        <v>63066572</v>
      </c>
      <c r="G16" s="3">
        <v>0</v>
      </c>
      <c r="H16" s="3">
        <v>0</v>
      </c>
      <c r="I16" s="72"/>
      <c r="J16" s="3">
        <f t="shared" si="1"/>
        <v>83359941</v>
      </c>
      <c r="K16" s="3">
        <v>83359941</v>
      </c>
      <c r="L16" s="3">
        <v>0</v>
      </c>
      <c r="M16" s="3">
        <v>0</v>
      </c>
      <c r="N16" s="72">
        <v>0</v>
      </c>
      <c r="O16" s="3">
        <f t="shared" si="19"/>
        <v>719848.23</v>
      </c>
      <c r="P16" s="3">
        <v>719848.23</v>
      </c>
      <c r="Q16" s="65">
        <v>0</v>
      </c>
      <c r="R16" s="65">
        <v>0</v>
      </c>
      <c r="S16" s="65">
        <v>0</v>
      </c>
      <c r="T16" s="71">
        <f t="shared" si="11"/>
        <v>1.141410111841817</v>
      </c>
      <c r="U16" s="71">
        <f t="shared" si="15"/>
        <v>1.141410111841817</v>
      </c>
      <c r="V16" s="71" t="e">
        <f t="shared" si="16"/>
        <v>#DIV/0!</v>
      </c>
      <c r="W16" s="71" t="e">
        <f t="shared" si="17"/>
        <v>#DIV/0!</v>
      </c>
      <c r="X16" s="17"/>
      <c r="Y16" s="17">
        <f t="shared" si="3"/>
        <v>0.86354215389859745</v>
      </c>
      <c r="Z16" s="17">
        <f t="shared" si="4"/>
        <v>0.86354215389859745</v>
      </c>
      <c r="AA16" s="17" t="e">
        <f t="shared" si="5"/>
        <v>#DIV/0!</v>
      </c>
      <c r="AB16" s="17" t="e">
        <f t="shared" si="6"/>
        <v>#DIV/0!</v>
      </c>
      <c r="AC16" s="67"/>
    </row>
    <row r="17" spans="1:29" ht="37.5" customHeight="1" x14ac:dyDescent="0.25">
      <c r="A17" s="21" t="s">
        <v>87</v>
      </c>
      <c r="B17" s="6" t="s">
        <v>121</v>
      </c>
      <c r="C17" s="52" t="s">
        <v>75</v>
      </c>
      <c r="D17" s="51" t="s">
        <v>66</v>
      </c>
      <c r="E17" s="4">
        <f>F17+G17+H17</f>
        <v>4060464644.0599999</v>
      </c>
      <c r="F17" s="39">
        <f>F18+F19+F21+F22+F23+F24+F25+F26+F27+F28+F29+F30+F31+F32+F34+F20</f>
        <v>686773377</v>
      </c>
      <c r="G17" s="39">
        <f t="shared" ref="G17:I17" si="22">G18+G19+G21+G22+G23+G24+G25+G26+G27+G28+G29+G30+G31+G32+G34+G20</f>
        <v>3267993884.8899999</v>
      </c>
      <c r="H17" s="39">
        <f>H18+H19+H21+H22+H23+H24+H25+H26+H27+H28+H29+H30+H31+H32+H34+H20</f>
        <v>105697382.17</v>
      </c>
      <c r="I17" s="39">
        <f t="shared" si="22"/>
        <v>0</v>
      </c>
      <c r="J17" s="39">
        <f t="shared" si="1"/>
        <v>5750870383</v>
      </c>
      <c r="K17" s="39">
        <f t="shared" ref="K17:N17" si="23">K18+K19+K21+K22+K23+K24+K25+K26+K27+K28+K29+K30+K31+K32+K34+K20</f>
        <v>928681383</v>
      </c>
      <c r="L17" s="39">
        <f t="shared" si="23"/>
        <v>4677147500</v>
      </c>
      <c r="M17" s="39">
        <f t="shared" si="23"/>
        <v>145041500</v>
      </c>
      <c r="N17" s="39">
        <f t="shared" si="23"/>
        <v>0</v>
      </c>
      <c r="O17" s="39">
        <f t="shared" si="19"/>
        <v>3543574869.29</v>
      </c>
      <c r="P17" s="39">
        <f t="shared" ref="P17:S17" si="24">P18+P19+P21+P22+P23+P24+P25+P26+P27+P28+P29+P30+P31+P32+P34+P20</f>
        <v>575753915.20000005</v>
      </c>
      <c r="Q17" s="39">
        <f t="shared" si="24"/>
        <v>2880873131.8799996</v>
      </c>
      <c r="R17" s="39">
        <f t="shared" si="24"/>
        <v>86947822.210000008</v>
      </c>
      <c r="S17" s="39">
        <f t="shared" si="24"/>
        <v>0</v>
      </c>
      <c r="T17" s="70">
        <f>O17/E17*100</f>
        <v>87.270181615147152</v>
      </c>
      <c r="U17" s="70">
        <f t="shared" si="15"/>
        <v>83.834629367119462</v>
      </c>
      <c r="V17" s="70">
        <f t="shared" si="16"/>
        <v>88.1541775582903</v>
      </c>
      <c r="W17" s="70">
        <f t="shared" si="17"/>
        <v>82.261093344919516</v>
      </c>
      <c r="X17" s="13"/>
      <c r="Y17" s="13">
        <f t="shared" si="3"/>
        <v>61.618061846169759</v>
      </c>
      <c r="Z17" s="13">
        <f t="shared" si="4"/>
        <v>61.996926582084832</v>
      </c>
      <c r="AA17" s="13">
        <f t="shared" si="5"/>
        <v>61.594660674695412</v>
      </c>
      <c r="AB17" s="13">
        <f t="shared" si="6"/>
        <v>59.946858113022827</v>
      </c>
      <c r="AC17" s="53"/>
    </row>
    <row r="18" spans="1:29" ht="22.5" x14ac:dyDescent="0.25">
      <c r="A18" s="22"/>
      <c r="B18" s="6" t="s">
        <v>29</v>
      </c>
      <c r="C18" s="5" t="s">
        <v>11</v>
      </c>
      <c r="D18" s="51"/>
      <c r="E18" s="3">
        <f>F18+G18+H18+I18</f>
        <v>674291077.23000002</v>
      </c>
      <c r="F18" s="65">
        <v>674291077.23000002</v>
      </c>
      <c r="G18" s="65">
        <v>0</v>
      </c>
      <c r="H18" s="65">
        <v>0</v>
      </c>
      <c r="I18" s="65">
        <v>0</v>
      </c>
      <c r="J18" s="65">
        <f t="shared" si="1"/>
        <v>911828923</v>
      </c>
      <c r="K18" s="65">
        <v>911828923</v>
      </c>
      <c r="L18" s="65">
        <v>0</v>
      </c>
      <c r="M18" s="65">
        <v>0</v>
      </c>
      <c r="N18" s="65">
        <v>0</v>
      </c>
      <c r="O18" s="65">
        <f t="shared" ref="O18:O34" si="25">P18+Q18+R18+S18</f>
        <v>568156705.51999998</v>
      </c>
      <c r="P18" s="65">
        <v>568156705.51999998</v>
      </c>
      <c r="Q18" s="65">
        <v>0</v>
      </c>
      <c r="R18" s="65">
        <v>0</v>
      </c>
      <c r="S18" s="65">
        <v>0</v>
      </c>
      <c r="T18" s="71">
        <f>O18/E18*100</f>
        <v>84.259858198628109</v>
      </c>
      <c r="U18" s="71">
        <f>P18/F18*100</f>
        <v>84.259858198628109</v>
      </c>
      <c r="V18" s="71" t="e">
        <f>Q18/G18*100</f>
        <v>#DIV/0!</v>
      </c>
      <c r="W18" s="71" t="e">
        <f>R18/H18*100</f>
        <v>#DIV/0!</v>
      </c>
      <c r="X18" s="17"/>
      <c r="Y18" s="17">
        <f t="shared" si="3"/>
        <v>62.309572682857308</v>
      </c>
      <c r="Z18" s="17">
        <f t="shared" si="4"/>
        <v>62.309572682857308</v>
      </c>
      <c r="AA18" s="17" t="e">
        <f t="shared" si="5"/>
        <v>#DIV/0!</v>
      </c>
      <c r="AB18" s="17" t="e">
        <f t="shared" si="6"/>
        <v>#DIV/0!</v>
      </c>
      <c r="AC18" s="53"/>
    </row>
    <row r="19" spans="1:29" ht="45" x14ac:dyDescent="0.25">
      <c r="A19" s="20"/>
      <c r="B19" s="6" t="s">
        <v>112</v>
      </c>
      <c r="C19" s="6" t="s">
        <v>30</v>
      </c>
      <c r="D19" s="51"/>
      <c r="E19" s="3">
        <f t="shared" ref="E19:E34" si="26">F19+G19+H19+I19</f>
        <v>74197385</v>
      </c>
      <c r="F19" s="65">
        <v>0</v>
      </c>
      <c r="G19" s="65">
        <v>0</v>
      </c>
      <c r="H19" s="65">
        <v>74197385</v>
      </c>
      <c r="I19" s="65">
        <v>0</v>
      </c>
      <c r="J19" s="65">
        <f t="shared" si="1"/>
        <v>93744000</v>
      </c>
      <c r="K19" s="65">
        <v>0</v>
      </c>
      <c r="L19" s="65">
        <v>0</v>
      </c>
      <c r="M19" s="65">
        <v>93744000</v>
      </c>
      <c r="N19" s="65">
        <v>0</v>
      </c>
      <c r="O19" s="65">
        <f t="shared" si="25"/>
        <v>64695670.93</v>
      </c>
      <c r="P19" s="65">
        <v>0</v>
      </c>
      <c r="Q19" s="65">
        <v>0</v>
      </c>
      <c r="R19" s="65">
        <v>64695670.93</v>
      </c>
      <c r="S19" s="65">
        <v>0</v>
      </c>
      <c r="T19" s="71">
        <f t="shared" si="11"/>
        <v>87.194004114835039</v>
      </c>
      <c r="U19" s="71" t="e">
        <f t="shared" si="15"/>
        <v>#DIV/0!</v>
      </c>
      <c r="V19" s="71" t="e">
        <f t="shared" si="16"/>
        <v>#DIV/0!</v>
      </c>
      <c r="W19" s="71">
        <f t="shared" si="17"/>
        <v>87.194004114835039</v>
      </c>
      <c r="X19" s="17"/>
      <c r="Y19" s="17">
        <f t="shared" si="3"/>
        <v>69.013132499146607</v>
      </c>
      <c r="Z19" s="17" t="e">
        <f t="shared" si="4"/>
        <v>#DIV/0!</v>
      </c>
      <c r="AA19" s="17" t="e">
        <f t="shared" si="5"/>
        <v>#DIV/0!</v>
      </c>
      <c r="AB19" s="17">
        <f t="shared" si="6"/>
        <v>69.013132499146607</v>
      </c>
      <c r="AC19" s="53"/>
    </row>
    <row r="20" spans="1:29" ht="78.75" x14ac:dyDescent="0.25">
      <c r="A20" s="20"/>
      <c r="B20" s="64" t="s">
        <v>130</v>
      </c>
      <c r="C20" s="6" t="s">
        <v>131</v>
      </c>
      <c r="D20" s="63"/>
      <c r="E20" s="3">
        <f t="shared" ref="E20" si="27">F20+G20+H20+I20</f>
        <v>156253</v>
      </c>
      <c r="F20" s="65">
        <v>0</v>
      </c>
      <c r="G20" s="65">
        <v>0</v>
      </c>
      <c r="H20" s="65">
        <v>156253</v>
      </c>
      <c r="I20" s="65">
        <v>0</v>
      </c>
      <c r="J20" s="65">
        <f t="shared" ref="J20" si="28">K20+L20+M20+N20</f>
        <v>625000</v>
      </c>
      <c r="K20" s="65">
        <v>0</v>
      </c>
      <c r="L20" s="65">
        <v>0</v>
      </c>
      <c r="M20" s="65">
        <v>625000</v>
      </c>
      <c r="N20" s="65">
        <v>0</v>
      </c>
      <c r="O20" s="65">
        <f t="shared" ref="O20" si="29">P20+Q20+R20+S20</f>
        <v>0</v>
      </c>
      <c r="P20" s="65">
        <v>0</v>
      </c>
      <c r="Q20" s="65">
        <v>0</v>
      </c>
      <c r="R20" s="65">
        <v>0</v>
      </c>
      <c r="S20" s="65">
        <v>0</v>
      </c>
      <c r="T20" s="71">
        <f t="shared" ref="T20" si="30">O20/E20*100</f>
        <v>0</v>
      </c>
      <c r="U20" s="71" t="e">
        <f t="shared" ref="U20" si="31">P20/F20*100</f>
        <v>#DIV/0!</v>
      </c>
      <c r="V20" s="71" t="e">
        <f t="shared" ref="V20" si="32">Q20/G20*100</f>
        <v>#DIV/0!</v>
      </c>
      <c r="W20" s="71">
        <f t="shared" ref="W20" si="33">R20/H20*100</f>
        <v>0</v>
      </c>
      <c r="X20" s="17"/>
      <c r="Y20" s="17">
        <f t="shared" ref="Y20" si="34">O20/J20*100</f>
        <v>0</v>
      </c>
      <c r="Z20" s="17" t="e">
        <f t="shared" ref="Z20" si="35">P20/K20*100</f>
        <v>#DIV/0!</v>
      </c>
      <c r="AA20" s="17" t="e">
        <f t="shared" ref="AA20" si="36">Q20/L20*100</f>
        <v>#DIV/0!</v>
      </c>
      <c r="AB20" s="17">
        <f t="shared" ref="AB20" si="37">R20/M20*100</f>
        <v>0</v>
      </c>
      <c r="AC20" s="62"/>
    </row>
    <row r="21" spans="1:29" ht="49.5" customHeight="1" x14ac:dyDescent="0.25">
      <c r="A21" s="20"/>
      <c r="B21" s="6" t="s">
        <v>41</v>
      </c>
      <c r="C21" s="6" t="s">
        <v>31</v>
      </c>
      <c r="D21" s="51"/>
      <c r="E21" s="3">
        <f t="shared" si="26"/>
        <v>500000</v>
      </c>
      <c r="F21" s="65">
        <v>500000</v>
      </c>
      <c r="G21" s="65">
        <v>0</v>
      </c>
      <c r="H21" s="65">
        <v>0</v>
      </c>
      <c r="I21" s="65">
        <v>0</v>
      </c>
      <c r="J21" s="65">
        <f t="shared" si="1"/>
        <v>1016160</v>
      </c>
      <c r="K21" s="65">
        <v>1016160</v>
      </c>
      <c r="L21" s="65">
        <v>0</v>
      </c>
      <c r="M21" s="65">
        <v>0</v>
      </c>
      <c r="N21" s="65">
        <v>0</v>
      </c>
      <c r="O21" s="65">
        <f t="shared" si="25"/>
        <v>249003</v>
      </c>
      <c r="P21" s="65">
        <v>249003</v>
      </c>
      <c r="Q21" s="65">
        <v>0</v>
      </c>
      <c r="R21" s="65">
        <v>0</v>
      </c>
      <c r="S21" s="65">
        <v>0</v>
      </c>
      <c r="T21" s="71">
        <f t="shared" si="11"/>
        <v>49.800600000000003</v>
      </c>
      <c r="U21" s="71">
        <f t="shared" si="15"/>
        <v>49.800600000000003</v>
      </c>
      <c r="V21" s="71" t="e">
        <f t="shared" si="16"/>
        <v>#DIV/0!</v>
      </c>
      <c r="W21" s="71" t="e">
        <f t="shared" si="17"/>
        <v>#DIV/0!</v>
      </c>
      <c r="X21" s="17"/>
      <c r="Y21" s="17">
        <f t="shared" si="3"/>
        <v>24.504310344827587</v>
      </c>
      <c r="Z21" s="17">
        <f t="shared" si="4"/>
        <v>24.504310344827587</v>
      </c>
      <c r="AA21" s="17" t="e">
        <f t="shared" si="5"/>
        <v>#DIV/0!</v>
      </c>
      <c r="AB21" s="17" t="e">
        <f t="shared" si="6"/>
        <v>#DIV/0!</v>
      </c>
      <c r="AC21" s="53"/>
    </row>
    <row r="22" spans="1:29" ht="67.5" x14ac:dyDescent="0.25">
      <c r="A22" s="20"/>
      <c r="B22" s="6" t="s">
        <v>33</v>
      </c>
      <c r="C22" s="6" t="s">
        <v>32</v>
      </c>
      <c r="D22" s="51"/>
      <c r="E22" s="3">
        <f t="shared" si="26"/>
        <v>39696000</v>
      </c>
      <c r="F22" s="65">
        <v>0</v>
      </c>
      <c r="G22" s="65">
        <v>39696000</v>
      </c>
      <c r="H22" s="65">
        <v>0</v>
      </c>
      <c r="I22" s="65">
        <v>0</v>
      </c>
      <c r="J22" s="65">
        <f t="shared" si="1"/>
        <v>48000000</v>
      </c>
      <c r="K22" s="65">
        <v>0</v>
      </c>
      <c r="L22" s="65">
        <v>48000000</v>
      </c>
      <c r="M22" s="65">
        <v>0</v>
      </c>
      <c r="N22" s="65">
        <v>0</v>
      </c>
      <c r="O22" s="65">
        <f t="shared" si="25"/>
        <v>37824000</v>
      </c>
      <c r="P22" s="65">
        <v>0</v>
      </c>
      <c r="Q22" s="65">
        <v>37824000</v>
      </c>
      <c r="R22" s="65">
        <v>0</v>
      </c>
      <c r="S22" s="65">
        <v>0</v>
      </c>
      <c r="T22" s="71">
        <f t="shared" si="11"/>
        <v>95.284159613059245</v>
      </c>
      <c r="U22" s="71" t="e">
        <f t="shared" si="15"/>
        <v>#DIV/0!</v>
      </c>
      <c r="V22" s="71">
        <f t="shared" si="16"/>
        <v>95.284159613059245</v>
      </c>
      <c r="W22" s="71" t="e">
        <f t="shared" si="17"/>
        <v>#DIV/0!</v>
      </c>
      <c r="X22" s="17"/>
      <c r="Y22" s="17">
        <f t="shared" si="3"/>
        <v>78.8</v>
      </c>
      <c r="Z22" s="17" t="e">
        <f t="shared" si="4"/>
        <v>#DIV/0!</v>
      </c>
      <c r="AA22" s="17">
        <f t="shared" si="5"/>
        <v>78.8</v>
      </c>
      <c r="AB22" s="17" t="e">
        <f t="shared" si="6"/>
        <v>#DIV/0!</v>
      </c>
      <c r="AC22" s="53"/>
    </row>
    <row r="23" spans="1:29" ht="70.5" customHeight="1" x14ac:dyDescent="0.25">
      <c r="A23" s="20"/>
      <c r="B23" s="6" t="s">
        <v>35</v>
      </c>
      <c r="C23" s="5" t="s">
        <v>34</v>
      </c>
      <c r="D23" s="51"/>
      <c r="E23" s="3">
        <f t="shared" si="26"/>
        <v>310000</v>
      </c>
      <c r="F23" s="65">
        <v>0</v>
      </c>
      <c r="G23" s="65">
        <v>310000</v>
      </c>
      <c r="H23" s="65">
        <v>0</v>
      </c>
      <c r="I23" s="65">
        <v>0</v>
      </c>
      <c r="J23" s="65">
        <f t="shared" si="1"/>
        <v>572700</v>
      </c>
      <c r="K23" s="65">
        <v>0</v>
      </c>
      <c r="L23" s="65">
        <v>572700</v>
      </c>
      <c r="M23" s="65">
        <v>0</v>
      </c>
      <c r="N23" s="65">
        <v>0</v>
      </c>
      <c r="O23" s="65">
        <f t="shared" si="25"/>
        <v>276888</v>
      </c>
      <c r="P23" s="65">
        <v>0</v>
      </c>
      <c r="Q23" s="65">
        <v>276888</v>
      </c>
      <c r="R23" s="65">
        <v>0</v>
      </c>
      <c r="S23" s="65">
        <v>0</v>
      </c>
      <c r="T23" s="71">
        <f t="shared" si="11"/>
        <v>89.318709677419349</v>
      </c>
      <c r="U23" s="71" t="e">
        <f t="shared" si="15"/>
        <v>#DIV/0!</v>
      </c>
      <c r="V23" s="71">
        <f t="shared" si="16"/>
        <v>89.318709677419349</v>
      </c>
      <c r="W23" s="71" t="e">
        <f t="shared" si="17"/>
        <v>#DIV/0!</v>
      </c>
      <c r="X23" s="17"/>
      <c r="Y23" s="17">
        <f t="shared" si="3"/>
        <v>48.347826086956516</v>
      </c>
      <c r="Z23" s="17" t="e">
        <f t="shared" si="4"/>
        <v>#DIV/0!</v>
      </c>
      <c r="AA23" s="17">
        <f t="shared" si="5"/>
        <v>48.347826086956516</v>
      </c>
      <c r="AB23" s="17" t="e">
        <f t="shared" si="6"/>
        <v>#DIV/0!</v>
      </c>
      <c r="AC23" s="53"/>
    </row>
    <row r="24" spans="1:29" ht="78.75" x14ac:dyDescent="0.25">
      <c r="A24" s="20"/>
      <c r="B24" s="6" t="s">
        <v>37</v>
      </c>
      <c r="C24" s="5" t="s">
        <v>36</v>
      </c>
      <c r="D24" s="51"/>
      <c r="E24" s="3">
        <f t="shared" si="26"/>
        <v>183418731</v>
      </c>
      <c r="F24" s="65">
        <v>0</v>
      </c>
      <c r="G24" s="65">
        <v>183418731</v>
      </c>
      <c r="H24" s="65">
        <v>0</v>
      </c>
      <c r="I24" s="39">
        <v>0</v>
      </c>
      <c r="J24" s="65">
        <f t="shared" si="1"/>
        <v>261254700</v>
      </c>
      <c r="K24" s="65">
        <v>0</v>
      </c>
      <c r="L24" s="65">
        <f>255106800+6147900</f>
        <v>261254700</v>
      </c>
      <c r="M24" s="65">
        <v>0</v>
      </c>
      <c r="N24" s="65">
        <v>0</v>
      </c>
      <c r="O24" s="65">
        <f t="shared" si="25"/>
        <v>141900833</v>
      </c>
      <c r="P24" s="65">
        <v>0</v>
      </c>
      <c r="Q24" s="65">
        <v>141900833</v>
      </c>
      <c r="R24" s="39">
        <v>0</v>
      </c>
      <c r="S24" s="39">
        <v>0</v>
      </c>
      <c r="T24" s="71">
        <f t="shared" si="11"/>
        <v>77.364417595932451</v>
      </c>
      <c r="U24" s="71" t="e">
        <f t="shared" si="15"/>
        <v>#DIV/0!</v>
      </c>
      <c r="V24" s="71">
        <f t="shared" si="16"/>
        <v>77.364417595932451</v>
      </c>
      <c r="W24" s="71" t="e">
        <f t="shared" si="17"/>
        <v>#DIV/0!</v>
      </c>
      <c r="X24" s="17"/>
      <c r="Y24" s="17">
        <f t="shared" si="3"/>
        <v>54.31513117275977</v>
      </c>
      <c r="Z24" s="17" t="e">
        <f t="shared" si="4"/>
        <v>#DIV/0!</v>
      </c>
      <c r="AA24" s="17">
        <f t="shared" si="5"/>
        <v>54.31513117275977</v>
      </c>
      <c r="AB24" s="17" t="e">
        <f t="shared" si="6"/>
        <v>#DIV/0!</v>
      </c>
      <c r="AC24" s="53"/>
    </row>
    <row r="25" spans="1:29" ht="57.75" customHeight="1" x14ac:dyDescent="0.25">
      <c r="A25" s="20"/>
      <c r="B25" s="6" t="s">
        <v>39</v>
      </c>
      <c r="C25" s="5" t="s">
        <v>38</v>
      </c>
      <c r="D25" s="51"/>
      <c r="E25" s="3">
        <f t="shared" si="26"/>
        <v>52321440</v>
      </c>
      <c r="F25" s="65">
        <v>0</v>
      </c>
      <c r="G25" s="65">
        <v>52321440</v>
      </c>
      <c r="H25" s="65">
        <v>0</v>
      </c>
      <c r="I25" s="39">
        <v>0</v>
      </c>
      <c r="J25" s="65">
        <f t="shared" si="1"/>
        <v>72091000</v>
      </c>
      <c r="K25" s="65">
        <v>0</v>
      </c>
      <c r="L25" s="65">
        <v>72091000</v>
      </c>
      <c r="M25" s="65">
        <v>0</v>
      </c>
      <c r="N25" s="65">
        <v>0</v>
      </c>
      <c r="O25" s="65">
        <f t="shared" si="25"/>
        <v>47202144.240000002</v>
      </c>
      <c r="P25" s="65">
        <v>0</v>
      </c>
      <c r="Q25" s="65">
        <v>47202144.240000002</v>
      </c>
      <c r="R25" s="65">
        <v>0</v>
      </c>
      <c r="S25" s="65">
        <v>0</v>
      </c>
      <c r="T25" s="71">
        <f t="shared" si="11"/>
        <v>90.215682595891849</v>
      </c>
      <c r="U25" s="71" t="e">
        <f t="shared" si="15"/>
        <v>#DIV/0!</v>
      </c>
      <c r="V25" s="71">
        <f t="shared" si="16"/>
        <v>90.215682595891849</v>
      </c>
      <c r="W25" s="71" t="e">
        <f t="shared" si="17"/>
        <v>#DIV/0!</v>
      </c>
      <c r="X25" s="17"/>
      <c r="Y25" s="17">
        <f t="shared" si="3"/>
        <v>65.475779556394002</v>
      </c>
      <c r="Z25" s="17" t="e">
        <f t="shared" si="4"/>
        <v>#DIV/0!</v>
      </c>
      <c r="AA25" s="17">
        <f t="shared" si="5"/>
        <v>65.475779556394002</v>
      </c>
      <c r="AB25" s="17" t="e">
        <f t="shared" si="6"/>
        <v>#DIV/0!</v>
      </c>
      <c r="AC25" s="53"/>
    </row>
    <row r="26" spans="1:29" ht="45" x14ac:dyDescent="0.25">
      <c r="A26" s="20"/>
      <c r="B26" s="6" t="s">
        <v>40</v>
      </c>
      <c r="C26" s="5" t="s">
        <v>7</v>
      </c>
      <c r="D26" s="51"/>
      <c r="E26" s="3">
        <f t="shared" si="26"/>
        <v>767754748</v>
      </c>
      <c r="F26" s="65">
        <v>0</v>
      </c>
      <c r="G26" s="65">
        <v>767754748</v>
      </c>
      <c r="H26" s="65">
        <v>0</v>
      </c>
      <c r="I26" s="39">
        <v>0</v>
      </c>
      <c r="J26" s="65">
        <f t="shared" si="1"/>
        <v>1202411100</v>
      </c>
      <c r="K26" s="65">
        <v>0</v>
      </c>
      <c r="L26" s="65">
        <v>1202411100</v>
      </c>
      <c r="M26" s="65">
        <v>0</v>
      </c>
      <c r="N26" s="65">
        <v>0</v>
      </c>
      <c r="O26" s="65">
        <f t="shared" si="25"/>
        <v>709307479.62</v>
      </c>
      <c r="P26" s="65">
        <v>0</v>
      </c>
      <c r="Q26" s="65">
        <v>709307479.62</v>
      </c>
      <c r="R26" s="65">
        <v>0</v>
      </c>
      <c r="S26" s="65">
        <v>0</v>
      </c>
      <c r="T26" s="71">
        <f t="shared" si="11"/>
        <v>92.387247551089061</v>
      </c>
      <c r="U26" s="71" t="e">
        <f t="shared" si="15"/>
        <v>#DIV/0!</v>
      </c>
      <c r="V26" s="71">
        <f t="shared" si="16"/>
        <v>92.387247551089061</v>
      </c>
      <c r="W26" s="71" t="e">
        <f t="shared" si="17"/>
        <v>#DIV/0!</v>
      </c>
      <c r="X26" s="17"/>
      <c r="Y26" s="17">
        <f t="shared" si="3"/>
        <v>58.99043011329487</v>
      </c>
      <c r="Z26" s="17" t="e">
        <f t="shared" si="4"/>
        <v>#DIV/0!</v>
      </c>
      <c r="AA26" s="17">
        <f t="shared" si="5"/>
        <v>58.99043011329487</v>
      </c>
      <c r="AB26" s="17" t="e">
        <f t="shared" si="6"/>
        <v>#DIV/0!</v>
      </c>
      <c r="AC26" s="53"/>
    </row>
    <row r="27" spans="1:29" ht="45" x14ac:dyDescent="0.25">
      <c r="A27" s="20"/>
      <c r="B27" s="6" t="s">
        <v>42</v>
      </c>
      <c r="C27" s="5" t="s">
        <v>9</v>
      </c>
      <c r="D27" s="51"/>
      <c r="E27" s="3">
        <f t="shared" si="26"/>
        <v>252288772</v>
      </c>
      <c r="F27" s="65">
        <v>0</v>
      </c>
      <c r="G27" s="65">
        <v>252288772</v>
      </c>
      <c r="H27" s="65">
        <v>0</v>
      </c>
      <c r="I27" s="39">
        <v>0</v>
      </c>
      <c r="J27" s="65">
        <f t="shared" si="1"/>
        <v>304942400</v>
      </c>
      <c r="K27" s="65">
        <v>0</v>
      </c>
      <c r="L27" s="65">
        <v>304942400</v>
      </c>
      <c r="M27" s="65">
        <v>0</v>
      </c>
      <c r="N27" s="65">
        <v>0</v>
      </c>
      <c r="O27" s="65">
        <f t="shared" si="25"/>
        <v>242533625.05000001</v>
      </c>
      <c r="P27" s="65">
        <v>0</v>
      </c>
      <c r="Q27" s="65">
        <v>242533625.05000001</v>
      </c>
      <c r="R27" s="65">
        <v>0</v>
      </c>
      <c r="S27" s="65">
        <v>0</v>
      </c>
      <c r="T27" s="71">
        <f t="shared" si="11"/>
        <v>96.133340825013008</v>
      </c>
      <c r="U27" s="71" t="e">
        <f t="shared" si="15"/>
        <v>#DIV/0!</v>
      </c>
      <c r="V27" s="71">
        <f t="shared" si="16"/>
        <v>96.133340825013008</v>
      </c>
      <c r="W27" s="71" t="e">
        <f t="shared" si="17"/>
        <v>#DIV/0!</v>
      </c>
      <c r="X27" s="17"/>
      <c r="Y27" s="17">
        <f t="shared" si="3"/>
        <v>79.534241564964404</v>
      </c>
      <c r="Z27" s="17" t="e">
        <f t="shared" si="4"/>
        <v>#DIV/0!</v>
      </c>
      <c r="AA27" s="17">
        <f t="shared" si="5"/>
        <v>79.534241564964404</v>
      </c>
      <c r="AB27" s="17" t="e">
        <f t="shared" si="6"/>
        <v>#DIV/0!</v>
      </c>
      <c r="AC27" s="53"/>
    </row>
    <row r="28" spans="1:29" ht="54" customHeight="1" x14ac:dyDescent="0.25">
      <c r="A28" s="20"/>
      <c r="B28" s="6" t="s">
        <v>43</v>
      </c>
      <c r="C28" s="5" t="s">
        <v>8</v>
      </c>
      <c r="D28" s="51"/>
      <c r="E28" s="3">
        <f t="shared" si="26"/>
        <v>1910873225</v>
      </c>
      <c r="F28" s="65">
        <v>0</v>
      </c>
      <c r="G28" s="65">
        <v>1910873225</v>
      </c>
      <c r="H28" s="65">
        <v>0</v>
      </c>
      <c r="I28" s="39">
        <v>0</v>
      </c>
      <c r="J28" s="65">
        <f t="shared" si="1"/>
        <v>2682050300</v>
      </c>
      <c r="K28" s="65">
        <v>0</v>
      </c>
      <c r="L28" s="65">
        <v>2682050300</v>
      </c>
      <c r="M28" s="65">
        <v>0</v>
      </c>
      <c r="N28" s="65">
        <v>0</v>
      </c>
      <c r="O28" s="65">
        <f t="shared" si="25"/>
        <v>1649971192.0799999</v>
      </c>
      <c r="P28" s="65">
        <v>0</v>
      </c>
      <c r="Q28" s="65">
        <v>1649971192.0799999</v>
      </c>
      <c r="R28" s="65">
        <v>0</v>
      </c>
      <c r="S28" s="65">
        <v>0</v>
      </c>
      <c r="T28" s="71">
        <f t="shared" si="11"/>
        <v>86.346449910616116</v>
      </c>
      <c r="U28" s="71" t="e">
        <f t="shared" si="15"/>
        <v>#DIV/0!</v>
      </c>
      <c r="V28" s="71">
        <f t="shared" si="16"/>
        <v>86.346449910616116</v>
      </c>
      <c r="W28" s="71" t="e">
        <f t="shared" si="17"/>
        <v>#DIV/0!</v>
      </c>
      <c r="X28" s="17"/>
      <c r="Y28" s="17">
        <f t="shared" si="3"/>
        <v>61.519024907176423</v>
      </c>
      <c r="Z28" s="17" t="e">
        <f t="shared" si="4"/>
        <v>#DIV/0!</v>
      </c>
      <c r="AA28" s="17">
        <f t="shared" si="5"/>
        <v>61.519024907176423</v>
      </c>
      <c r="AB28" s="17" t="e">
        <f t="shared" si="6"/>
        <v>#DIV/0!</v>
      </c>
      <c r="AC28" s="53"/>
    </row>
    <row r="29" spans="1:29" ht="45" x14ac:dyDescent="0.25">
      <c r="A29" s="20"/>
      <c r="B29" s="6" t="s">
        <v>44</v>
      </c>
      <c r="C29" s="5" t="s">
        <v>10</v>
      </c>
      <c r="D29" s="51"/>
      <c r="E29" s="3">
        <f t="shared" si="26"/>
        <v>18828600</v>
      </c>
      <c r="F29" s="65">
        <v>0</v>
      </c>
      <c r="G29" s="65">
        <v>18828600</v>
      </c>
      <c r="H29" s="65">
        <v>0</v>
      </c>
      <c r="I29" s="39">
        <v>0</v>
      </c>
      <c r="J29" s="65">
        <f t="shared" si="1"/>
        <v>29266700</v>
      </c>
      <c r="K29" s="65">
        <v>0</v>
      </c>
      <c r="L29" s="65">
        <v>29266700</v>
      </c>
      <c r="M29" s="65">
        <v>0</v>
      </c>
      <c r="N29" s="65">
        <v>0</v>
      </c>
      <c r="O29" s="65">
        <f t="shared" si="25"/>
        <v>18128755.77</v>
      </c>
      <c r="P29" s="65">
        <v>0</v>
      </c>
      <c r="Q29" s="65">
        <v>18128755.77</v>
      </c>
      <c r="R29" s="65">
        <v>0</v>
      </c>
      <c r="S29" s="65">
        <v>0</v>
      </c>
      <c r="T29" s="71">
        <f t="shared" si="11"/>
        <v>96.283078773780304</v>
      </c>
      <c r="U29" s="71" t="e">
        <f t="shared" si="15"/>
        <v>#DIV/0!</v>
      </c>
      <c r="V29" s="71">
        <f t="shared" si="16"/>
        <v>96.283078773780304</v>
      </c>
      <c r="W29" s="71" t="e">
        <f t="shared" si="17"/>
        <v>#DIV/0!</v>
      </c>
      <c r="X29" s="17"/>
      <c r="Y29" s="17">
        <f t="shared" si="3"/>
        <v>61.943286294662535</v>
      </c>
      <c r="Z29" s="17" t="e">
        <f t="shared" si="4"/>
        <v>#DIV/0!</v>
      </c>
      <c r="AA29" s="17">
        <f t="shared" si="5"/>
        <v>61.943286294662535</v>
      </c>
      <c r="AB29" s="17" t="e">
        <f t="shared" si="6"/>
        <v>#DIV/0!</v>
      </c>
      <c r="AC29" s="53"/>
    </row>
    <row r="30" spans="1:29" ht="22.5" x14ac:dyDescent="0.25">
      <c r="A30" s="20"/>
      <c r="B30" s="6" t="s">
        <v>45</v>
      </c>
      <c r="C30" s="5" t="s">
        <v>13</v>
      </c>
      <c r="D30" s="51"/>
      <c r="E30" s="3">
        <f t="shared" si="26"/>
        <v>100000</v>
      </c>
      <c r="F30" s="65">
        <v>0</v>
      </c>
      <c r="G30" s="65">
        <v>100000</v>
      </c>
      <c r="H30" s="65">
        <v>0</v>
      </c>
      <c r="I30" s="39">
        <v>0</v>
      </c>
      <c r="J30" s="65">
        <f t="shared" si="1"/>
        <v>300000</v>
      </c>
      <c r="K30" s="65">
        <v>0</v>
      </c>
      <c r="L30" s="65">
        <v>300000</v>
      </c>
      <c r="M30" s="65">
        <v>0</v>
      </c>
      <c r="N30" s="65">
        <v>0</v>
      </c>
      <c r="O30" s="65">
        <f t="shared" si="25"/>
        <v>100000</v>
      </c>
      <c r="P30" s="65">
        <v>0</v>
      </c>
      <c r="Q30" s="65">
        <v>100000</v>
      </c>
      <c r="R30" s="65">
        <v>0</v>
      </c>
      <c r="S30" s="65">
        <v>0</v>
      </c>
      <c r="T30" s="71">
        <f t="shared" si="11"/>
        <v>100</v>
      </c>
      <c r="U30" s="71" t="e">
        <f t="shared" si="15"/>
        <v>#DIV/0!</v>
      </c>
      <c r="V30" s="71">
        <f t="shared" si="16"/>
        <v>100</v>
      </c>
      <c r="W30" s="71" t="e">
        <f t="shared" si="17"/>
        <v>#DIV/0!</v>
      </c>
      <c r="X30" s="17"/>
      <c r="Y30" s="17">
        <f t="shared" si="3"/>
        <v>33.333333333333329</v>
      </c>
      <c r="Z30" s="17" t="e">
        <f t="shared" si="4"/>
        <v>#DIV/0!</v>
      </c>
      <c r="AA30" s="17">
        <f t="shared" si="5"/>
        <v>33.333333333333329</v>
      </c>
      <c r="AB30" s="17" t="e">
        <f t="shared" si="6"/>
        <v>#DIV/0!</v>
      </c>
      <c r="AC30" s="53"/>
    </row>
    <row r="31" spans="1:29" ht="12" customHeight="1" x14ac:dyDescent="0.25">
      <c r="A31" s="20"/>
      <c r="B31" s="6" t="s">
        <v>46</v>
      </c>
      <c r="C31" s="5" t="s">
        <v>16</v>
      </c>
      <c r="D31" s="51"/>
      <c r="E31" s="3">
        <f t="shared" si="26"/>
        <v>2008182</v>
      </c>
      <c r="F31" s="65">
        <v>2008182</v>
      </c>
      <c r="G31" s="65">
        <v>0</v>
      </c>
      <c r="H31" s="65">
        <v>0</v>
      </c>
      <c r="I31" s="39">
        <v>0</v>
      </c>
      <c r="J31" s="65">
        <f t="shared" si="1"/>
        <v>3045900</v>
      </c>
      <c r="K31" s="65">
        <v>3045900</v>
      </c>
      <c r="L31" s="65">
        <v>0</v>
      </c>
      <c r="M31" s="65">
        <v>0</v>
      </c>
      <c r="N31" s="65">
        <v>0</v>
      </c>
      <c r="O31" s="65">
        <f t="shared" si="25"/>
        <v>1731468.08</v>
      </c>
      <c r="P31" s="65">
        <v>1731468.08</v>
      </c>
      <c r="Q31" s="65">
        <v>0</v>
      </c>
      <c r="R31" s="65">
        <v>0</v>
      </c>
      <c r="S31" s="65">
        <v>0</v>
      </c>
      <c r="T31" s="71">
        <f t="shared" si="11"/>
        <v>86.220675217684459</v>
      </c>
      <c r="U31" s="71">
        <f t="shared" si="15"/>
        <v>86.220675217684459</v>
      </c>
      <c r="V31" s="71" t="e">
        <f t="shared" si="16"/>
        <v>#DIV/0!</v>
      </c>
      <c r="W31" s="71" t="e">
        <f t="shared" si="17"/>
        <v>#DIV/0!</v>
      </c>
      <c r="X31" s="17"/>
      <c r="Y31" s="17">
        <f t="shared" si="3"/>
        <v>56.845860993466637</v>
      </c>
      <c r="Z31" s="17">
        <f t="shared" si="4"/>
        <v>56.845860993466637</v>
      </c>
      <c r="AA31" s="17" t="e">
        <f t="shared" si="5"/>
        <v>#DIV/0!</v>
      </c>
      <c r="AB31" s="17" t="e">
        <f t="shared" si="6"/>
        <v>#DIV/0!</v>
      </c>
      <c r="AC31" s="53"/>
    </row>
    <row r="32" spans="1:29" ht="56.25" x14ac:dyDescent="0.25">
      <c r="A32" s="20"/>
      <c r="B32" s="6" t="s">
        <v>47</v>
      </c>
      <c r="C32" s="5" t="s">
        <v>15</v>
      </c>
      <c r="D32" s="51"/>
      <c r="E32" s="3">
        <f t="shared" si="26"/>
        <v>83470230.829999998</v>
      </c>
      <c r="F32" s="65">
        <v>9974117.7699999996</v>
      </c>
      <c r="G32" s="65">
        <v>42152368.890000001</v>
      </c>
      <c r="H32" s="65">
        <v>31343744.170000002</v>
      </c>
      <c r="I32" s="39">
        <v>0</v>
      </c>
      <c r="J32" s="65">
        <f t="shared" si="1"/>
        <v>139471500</v>
      </c>
      <c r="K32" s="65">
        <v>12790400</v>
      </c>
      <c r="L32" s="65">
        <v>76008600</v>
      </c>
      <c r="M32" s="65">
        <v>50672500</v>
      </c>
      <c r="N32" s="65">
        <v>0</v>
      </c>
      <c r="O32" s="65">
        <f t="shared" si="25"/>
        <v>61247104</v>
      </c>
      <c r="P32" s="65">
        <v>5616738.5999999996</v>
      </c>
      <c r="Q32" s="65">
        <v>33378214.120000001</v>
      </c>
      <c r="R32" s="65">
        <v>22252151.280000001</v>
      </c>
      <c r="S32" s="65">
        <v>0</v>
      </c>
      <c r="T32" s="71">
        <f t="shared" si="11"/>
        <v>73.375984936161458</v>
      </c>
      <c r="U32" s="71">
        <f t="shared" si="15"/>
        <v>56.313136956272366</v>
      </c>
      <c r="V32" s="71">
        <f t="shared" si="16"/>
        <v>79.184669803737805</v>
      </c>
      <c r="W32" s="71">
        <f t="shared" si="17"/>
        <v>70.993915593843354</v>
      </c>
      <c r="X32" s="17"/>
      <c r="Y32" s="17">
        <f t="shared" si="3"/>
        <v>43.913705667466111</v>
      </c>
      <c r="Z32" s="17">
        <f t="shared" si="4"/>
        <v>43.91370559169377</v>
      </c>
      <c r="AA32" s="17">
        <f t="shared" si="5"/>
        <v>43.913733603829044</v>
      </c>
      <c r="AB32" s="17">
        <f t="shared" si="6"/>
        <v>43.913663782130349</v>
      </c>
      <c r="AC32" s="53"/>
    </row>
    <row r="33" spans="1:29" ht="78.75" x14ac:dyDescent="0.25">
      <c r="A33" s="20"/>
      <c r="B33" s="6" t="s">
        <v>130</v>
      </c>
      <c r="C33" s="5" t="s">
        <v>131</v>
      </c>
      <c r="D33" s="69"/>
      <c r="E33" s="3">
        <f t="shared" ref="E33" si="38">F33+G33+H33+I33</f>
        <v>156253</v>
      </c>
      <c r="F33" s="65">
        <v>0</v>
      </c>
      <c r="G33" s="65">
        <v>0</v>
      </c>
      <c r="H33" s="65">
        <v>156253</v>
      </c>
      <c r="I33" s="39">
        <v>0</v>
      </c>
      <c r="J33" s="65">
        <f t="shared" ref="J33" si="39">K33+L33+M33+N33</f>
        <v>625000</v>
      </c>
      <c r="K33" s="65">
        <v>0</v>
      </c>
      <c r="L33" s="65">
        <v>0</v>
      </c>
      <c r="M33" s="65">
        <v>625000</v>
      </c>
      <c r="N33" s="65">
        <v>0</v>
      </c>
      <c r="O33" s="65">
        <f t="shared" ref="O33" si="40">P33+Q33+R33+S33</f>
        <v>0</v>
      </c>
      <c r="P33" s="65">
        <v>0</v>
      </c>
      <c r="Q33" s="65">
        <v>0</v>
      </c>
      <c r="R33" s="65">
        <v>0</v>
      </c>
      <c r="S33" s="65">
        <v>0</v>
      </c>
      <c r="T33" s="71">
        <f t="shared" ref="T33" si="41">O33/E33*100</f>
        <v>0</v>
      </c>
      <c r="U33" s="71" t="e">
        <f t="shared" ref="U33" si="42">P33/F33*100</f>
        <v>#DIV/0!</v>
      </c>
      <c r="V33" s="71" t="e">
        <f t="shared" ref="V33" si="43">Q33/G33*100</f>
        <v>#DIV/0!</v>
      </c>
      <c r="W33" s="71">
        <f t="shared" ref="W33" si="44">R33/H33*100</f>
        <v>0</v>
      </c>
      <c r="X33" s="17"/>
      <c r="Y33" s="17">
        <f t="shared" ref="Y33" si="45">O33/J33*100</f>
        <v>0</v>
      </c>
      <c r="Z33" s="17" t="e">
        <f t="shared" ref="Z33" si="46">P33/K33*100</f>
        <v>#DIV/0!</v>
      </c>
      <c r="AA33" s="17" t="e">
        <f t="shared" ref="AA33" si="47">Q33/L33*100</f>
        <v>#DIV/0!</v>
      </c>
      <c r="AB33" s="17">
        <f t="shared" ref="AB33" si="48">R33/M33*100</f>
        <v>0</v>
      </c>
      <c r="AC33" s="68"/>
    </row>
    <row r="34" spans="1:29" ht="24.75" customHeight="1" x14ac:dyDescent="0.25">
      <c r="A34" s="20"/>
      <c r="B34" s="6" t="s">
        <v>48</v>
      </c>
      <c r="C34" s="5" t="s">
        <v>14</v>
      </c>
      <c r="D34" s="51"/>
      <c r="E34" s="3">
        <f t="shared" si="26"/>
        <v>250000</v>
      </c>
      <c r="F34" s="65">
        <v>0</v>
      </c>
      <c r="G34" s="65">
        <v>250000</v>
      </c>
      <c r="H34" s="65">
        <v>0</v>
      </c>
      <c r="I34" s="39">
        <v>0</v>
      </c>
      <c r="J34" s="65">
        <f t="shared" si="1"/>
        <v>250000</v>
      </c>
      <c r="K34" s="65">
        <v>0</v>
      </c>
      <c r="L34" s="65">
        <v>250000</v>
      </c>
      <c r="M34" s="65">
        <v>0</v>
      </c>
      <c r="N34" s="65">
        <v>0</v>
      </c>
      <c r="O34" s="65">
        <f t="shared" si="25"/>
        <v>250000</v>
      </c>
      <c r="P34" s="65">
        <v>0</v>
      </c>
      <c r="Q34" s="65">
        <v>250000</v>
      </c>
      <c r="R34" s="65">
        <v>0</v>
      </c>
      <c r="S34" s="65">
        <v>0</v>
      </c>
      <c r="T34" s="71">
        <f t="shared" si="11"/>
        <v>100</v>
      </c>
      <c r="U34" s="71" t="e">
        <f t="shared" si="15"/>
        <v>#DIV/0!</v>
      </c>
      <c r="V34" s="71">
        <f t="shared" si="16"/>
        <v>100</v>
      </c>
      <c r="W34" s="71" t="e">
        <f t="shared" si="17"/>
        <v>#DIV/0!</v>
      </c>
      <c r="X34" s="17"/>
      <c r="Y34" s="17">
        <f t="shared" si="3"/>
        <v>100</v>
      </c>
      <c r="Z34" s="17" t="e">
        <f t="shared" si="4"/>
        <v>#DIV/0!</v>
      </c>
      <c r="AA34" s="17">
        <f t="shared" si="5"/>
        <v>100</v>
      </c>
      <c r="AB34" s="17" t="e">
        <f t="shared" si="6"/>
        <v>#DIV/0!</v>
      </c>
      <c r="AC34" s="53"/>
    </row>
    <row r="35" spans="1:29" ht="31.5" x14ac:dyDescent="0.25">
      <c r="A35" s="19" t="s">
        <v>92</v>
      </c>
      <c r="B35" s="23" t="s">
        <v>49</v>
      </c>
      <c r="C35" s="52" t="s">
        <v>74</v>
      </c>
      <c r="D35" s="51" t="s">
        <v>66</v>
      </c>
      <c r="E35" s="4">
        <f t="shared" ref="E35:E43" si="49">F35+G35+H35+I35</f>
        <v>30861171.129999999</v>
      </c>
      <c r="F35" s="39">
        <f t="shared" ref="F35:H35" si="50">F36</f>
        <v>30861171.129999999</v>
      </c>
      <c r="G35" s="39">
        <f t="shared" si="50"/>
        <v>0</v>
      </c>
      <c r="H35" s="39">
        <f t="shared" si="50"/>
        <v>0</v>
      </c>
      <c r="I35" s="39">
        <f>I36</f>
        <v>0</v>
      </c>
      <c r="J35" s="39">
        <f t="shared" si="1"/>
        <v>42234000</v>
      </c>
      <c r="K35" s="39">
        <f t="shared" ref="K35:M35" si="51">K36</f>
        <v>42234000</v>
      </c>
      <c r="L35" s="39">
        <f t="shared" si="51"/>
        <v>0</v>
      </c>
      <c r="M35" s="39">
        <f t="shared" si="51"/>
        <v>0</v>
      </c>
      <c r="N35" s="39">
        <f>N36</f>
        <v>0</v>
      </c>
      <c r="O35" s="39">
        <f t="shared" ref="O35:O43" si="52">P35+Q35+R35+S35</f>
        <v>20968429.370000001</v>
      </c>
      <c r="P35" s="39">
        <f t="shared" ref="P35:Q35" si="53">P36</f>
        <v>20968429.370000001</v>
      </c>
      <c r="Q35" s="39">
        <f t="shared" si="53"/>
        <v>0</v>
      </c>
      <c r="R35" s="39">
        <f>R36</f>
        <v>0</v>
      </c>
      <c r="S35" s="39">
        <f>S36</f>
        <v>0</v>
      </c>
      <c r="T35" s="70">
        <f t="shared" si="11"/>
        <v>67.944373470703084</v>
      </c>
      <c r="U35" s="70">
        <f t="shared" si="15"/>
        <v>67.944373470703084</v>
      </c>
      <c r="V35" s="70" t="e">
        <f t="shared" si="16"/>
        <v>#DIV/0!</v>
      </c>
      <c r="W35" s="70" t="e">
        <f t="shared" si="17"/>
        <v>#DIV/0!</v>
      </c>
      <c r="X35" s="13"/>
      <c r="Y35" s="13">
        <f t="shared" si="3"/>
        <v>49.648220320121233</v>
      </c>
      <c r="Z35" s="13">
        <f t="shared" si="4"/>
        <v>49.648220320121233</v>
      </c>
      <c r="AA35" s="13" t="e">
        <f t="shared" si="5"/>
        <v>#DIV/0!</v>
      </c>
      <c r="AB35" s="13" t="e">
        <f t="shared" si="6"/>
        <v>#DIV/0!</v>
      </c>
      <c r="AC35" s="53"/>
    </row>
    <row r="36" spans="1:29" ht="12" customHeight="1" x14ac:dyDescent="0.25">
      <c r="A36" s="21"/>
      <c r="B36" s="6" t="s">
        <v>50</v>
      </c>
      <c r="C36" s="38" t="s">
        <v>12</v>
      </c>
      <c r="D36" s="51"/>
      <c r="E36" s="3">
        <f t="shared" si="49"/>
        <v>30861171.129999999</v>
      </c>
      <c r="F36" s="65">
        <v>30861171.129999999</v>
      </c>
      <c r="G36" s="65">
        <v>0</v>
      </c>
      <c r="H36" s="65">
        <v>0</v>
      </c>
      <c r="I36" s="39">
        <v>0</v>
      </c>
      <c r="J36" s="65">
        <f t="shared" si="1"/>
        <v>42234000</v>
      </c>
      <c r="K36" s="65">
        <v>42234000</v>
      </c>
      <c r="L36" s="65">
        <v>0</v>
      </c>
      <c r="M36" s="65">
        <v>0</v>
      </c>
      <c r="N36" s="39">
        <v>0</v>
      </c>
      <c r="O36" s="65">
        <f t="shared" si="52"/>
        <v>20968429.370000001</v>
      </c>
      <c r="P36" s="65">
        <v>20968429.370000001</v>
      </c>
      <c r="Q36" s="65">
        <v>0</v>
      </c>
      <c r="R36" s="65">
        <v>0</v>
      </c>
      <c r="S36" s="39">
        <v>0</v>
      </c>
      <c r="T36" s="71">
        <f t="shared" si="11"/>
        <v>67.944373470703084</v>
      </c>
      <c r="U36" s="71">
        <f t="shared" si="15"/>
        <v>67.944373470703084</v>
      </c>
      <c r="V36" s="71" t="e">
        <f t="shared" si="16"/>
        <v>#DIV/0!</v>
      </c>
      <c r="W36" s="71" t="e">
        <f t="shared" si="17"/>
        <v>#DIV/0!</v>
      </c>
      <c r="X36" s="17"/>
      <c r="Y36" s="17">
        <f t="shared" si="3"/>
        <v>49.648220320121233</v>
      </c>
      <c r="Z36" s="17">
        <f t="shared" si="4"/>
        <v>49.648220320121233</v>
      </c>
      <c r="AA36" s="17" t="e">
        <f t="shared" si="5"/>
        <v>#DIV/0!</v>
      </c>
      <c r="AB36" s="17" t="e">
        <f t="shared" si="6"/>
        <v>#DIV/0!</v>
      </c>
      <c r="AC36" s="53"/>
    </row>
    <row r="37" spans="1:29" ht="56.25" customHeight="1" x14ac:dyDescent="0.25">
      <c r="A37" s="21" t="s">
        <v>93</v>
      </c>
      <c r="B37" s="23" t="s">
        <v>52</v>
      </c>
      <c r="C37" s="52" t="s">
        <v>73</v>
      </c>
      <c r="D37" s="51" t="s">
        <v>66</v>
      </c>
      <c r="E37" s="4">
        <f t="shared" si="49"/>
        <v>44000</v>
      </c>
      <c r="F37" s="39">
        <f t="shared" ref="F37:H37" si="54">F38</f>
        <v>44000</v>
      </c>
      <c r="G37" s="39">
        <f t="shared" si="54"/>
        <v>0</v>
      </c>
      <c r="H37" s="39">
        <f t="shared" si="54"/>
        <v>0</v>
      </c>
      <c r="I37" s="39">
        <f>I38</f>
        <v>0</v>
      </c>
      <c r="J37" s="39">
        <f t="shared" si="1"/>
        <v>88000</v>
      </c>
      <c r="K37" s="39">
        <f t="shared" ref="K37:M37" si="55">K38</f>
        <v>88000</v>
      </c>
      <c r="L37" s="39">
        <f t="shared" si="55"/>
        <v>0</v>
      </c>
      <c r="M37" s="39">
        <f t="shared" si="55"/>
        <v>0</v>
      </c>
      <c r="N37" s="39">
        <f>N38</f>
        <v>0</v>
      </c>
      <c r="O37" s="39">
        <f t="shared" si="52"/>
        <v>36000</v>
      </c>
      <c r="P37" s="39">
        <f t="shared" ref="P37:Q37" si="56">P38</f>
        <v>36000</v>
      </c>
      <c r="Q37" s="39">
        <f t="shared" si="56"/>
        <v>0</v>
      </c>
      <c r="R37" s="39">
        <f>R38</f>
        <v>0</v>
      </c>
      <c r="S37" s="39">
        <f>S38</f>
        <v>0</v>
      </c>
      <c r="T37" s="70">
        <f>O37/E37*100</f>
        <v>81.818181818181827</v>
      </c>
      <c r="U37" s="70">
        <f t="shared" si="15"/>
        <v>81.818181818181827</v>
      </c>
      <c r="V37" s="70" t="e">
        <f t="shared" si="16"/>
        <v>#DIV/0!</v>
      </c>
      <c r="W37" s="70" t="e">
        <f t="shared" si="17"/>
        <v>#DIV/0!</v>
      </c>
      <c r="X37" s="13"/>
      <c r="Y37" s="13">
        <f t="shared" si="3"/>
        <v>40.909090909090914</v>
      </c>
      <c r="Z37" s="13">
        <f t="shared" si="4"/>
        <v>40.909090909090914</v>
      </c>
      <c r="AA37" s="13" t="e">
        <f t="shared" si="5"/>
        <v>#DIV/0!</v>
      </c>
      <c r="AB37" s="13" t="e">
        <f t="shared" si="6"/>
        <v>#DIV/0!</v>
      </c>
      <c r="AC37" s="53"/>
    </row>
    <row r="38" spans="1:29" ht="16.5" customHeight="1" x14ac:dyDescent="0.25">
      <c r="A38" s="22"/>
      <c r="B38" s="6" t="s">
        <v>51</v>
      </c>
      <c r="C38" s="5" t="s">
        <v>16</v>
      </c>
      <c r="D38" s="51"/>
      <c r="E38" s="3">
        <f t="shared" si="49"/>
        <v>44000</v>
      </c>
      <c r="F38" s="65">
        <v>44000</v>
      </c>
      <c r="G38" s="65">
        <v>0</v>
      </c>
      <c r="H38" s="65">
        <v>0</v>
      </c>
      <c r="I38" s="65">
        <v>0</v>
      </c>
      <c r="J38" s="65">
        <f t="shared" si="1"/>
        <v>88000</v>
      </c>
      <c r="K38" s="65">
        <v>88000</v>
      </c>
      <c r="L38" s="65">
        <v>0</v>
      </c>
      <c r="M38" s="65">
        <v>0</v>
      </c>
      <c r="N38" s="65">
        <v>0</v>
      </c>
      <c r="O38" s="65">
        <f t="shared" si="52"/>
        <v>36000</v>
      </c>
      <c r="P38" s="65">
        <v>36000</v>
      </c>
      <c r="Q38" s="65">
        <v>0</v>
      </c>
      <c r="R38" s="65">
        <v>0</v>
      </c>
      <c r="S38" s="65">
        <v>0</v>
      </c>
      <c r="T38" s="71">
        <f t="shared" si="11"/>
        <v>81.818181818181827</v>
      </c>
      <c r="U38" s="71">
        <f t="shared" si="15"/>
        <v>81.818181818181827</v>
      </c>
      <c r="V38" s="71" t="e">
        <f t="shared" si="16"/>
        <v>#DIV/0!</v>
      </c>
      <c r="W38" s="71" t="e">
        <f t="shared" si="17"/>
        <v>#DIV/0!</v>
      </c>
      <c r="X38" s="17"/>
      <c r="Y38" s="17">
        <f t="shared" si="3"/>
        <v>40.909090909090914</v>
      </c>
      <c r="Z38" s="17">
        <f t="shared" si="4"/>
        <v>40.909090909090914</v>
      </c>
      <c r="AA38" s="17" t="e">
        <f t="shared" si="5"/>
        <v>#DIV/0!</v>
      </c>
      <c r="AB38" s="17" t="e">
        <f t="shared" si="6"/>
        <v>#DIV/0!</v>
      </c>
      <c r="AC38" s="53"/>
    </row>
    <row r="39" spans="1:29" ht="21" x14ac:dyDescent="0.25">
      <c r="A39" s="21" t="s">
        <v>94</v>
      </c>
      <c r="B39" s="23" t="s">
        <v>54</v>
      </c>
      <c r="C39" s="1" t="s">
        <v>77</v>
      </c>
      <c r="D39" s="2" t="s">
        <v>66</v>
      </c>
      <c r="E39" s="39">
        <f t="shared" si="49"/>
        <v>3799715</v>
      </c>
      <c r="F39" s="39">
        <f t="shared" ref="F39:H39" si="57">F40+F41</f>
        <v>0</v>
      </c>
      <c r="G39" s="39">
        <f t="shared" si="57"/>
        <v>3799715</v>
      </c>
      <c r="H39" s="39">
        <f t="shared" si="57"/>
        <v>0</v>
      </c>
      <c r="I39" s="39">
        <f>I40+I41</f>
        <v>0</v>
      </c>
      <c r="J39" s="39">
        <f t="shared" si="1"/>
        <v>4326950</v>
      </c>
      <c r="K39" s="39">
        <f t="shared" ref="K39:M39" si="58">K40+K41</f>
        <v>423650</v>
      </c>
      <c r="L39" s="39">
        <f t="shared" si="58"/>
        <v>3903300</v>
      </c>
      <c r="M39" s="39">
        <f t="shared" si="58"/>
        <v>0</v>
      </c>
      <c r="N39" s="39">
        <f>N40+N41</f>
        <v>0</v>
      </c>
      <c r="O39" s="39">
        <f t="shared" si="52"/>
        <v>2819903.84</v>
      </c>
      <c r="P39" s="39">
        <f t="shared" ref="P39:Q39" si="59">P40+P41</f>
        <v>0</v>
      </c>
      <c r="Q39" s="39">
        <f t="shared" si="59"/>
        <v>2819903.84</v>
      </c>
      <c r="R39" s="39">
        <f>R40+R41</f>
        <v>0</v>
      </c>
      <c r="S39" s="39">
        <f>S40+S41</f>
        <v>0</v>
      </c>
      <c r="T39" s="70">
        <f t="shared" si="11"/>
        <v>74.213561806609178</v>
      </c>
      <c r="U39" s="70" t="e">
        <f t="shared" si="15"/>
        <v>#DIV/0!</v>
      </c>
      <c r="V39" s="70">
        <f t="shared" si="16"/>
        <v>74.213561806609178</v>
      </c>
      <c r="W39" s="70" t="e">
        <f t="shared" si="17"/>
        <v>#DIV/0!</v>
      </c>
      <c r="X39" s="13"/>
      <c r="Y39" s="13">
        <f t="shared" si="3"/>
        <v>65.170705462277127</v>
      </c>
      <c r="Z39" s="13">
        <f t="shared" si="4"/>
        <v>0</v>
      </c>
      <c r="AA39" s="13">
        <f t="shared" si="5"/>
        <v>72.244097046089209</v>
      </c>
      <c r="AB39" s="13" t="e">
        <f t="shared" si="6"/>
        <v>#DIV/0!</v>
      </c>
      <c r="AC39" s="18"/>
    </row>
    <row r="40" spans="1:29" ht="105" customHeight="1" x14ac:dyDescent="0.25">
      <c r="A40" s="22"/>
      <c r="B40" s="6" t="s">
        <v>55</v>
      </c>
      <c r="C40" s="5" t="s">
        <v>53</v>
      </c>
      <c r="D40" s="51"/>
      <c r="E40" s="3">
        <f t="shared" si="49"/>
        <v>3799715</v>
      </c>
      <c r="F40" s="65">
        <v>0</v>
      </c>
      <c r="G40" s="65">
        <v>3799715</v>
      </c>
      <c r="H40" s="65">
        <v>0</v>
      </c>
      <c r="I40" s="65">
        <v>0</v>
      </c>
      <c r="J40" s="65">
        <f t="shared" si="1"/>
        <v>3903300</v>
      </c>
      <c r="K40" s="65">
        <v>0</v>
      </c>
      <c r="L40" s="65">
        <v>3903300</v>
      </c>
      <c r="M40" s="65">
        <v>0</v>
      </c>
      <c r="N40" s="39">
        <v>0</v>
      </c>
      <c r="O40" s="65">
        <f t="shared" si="52"/>
        <v>2819903.84</v>
      </c>
      <c r="P40" s="65">
        <v>0</v>
      </c>
      <c r="Q40" s="65">
        <v>2819903.84</v>
      </c>
      <c r="R40" s="65">
        <v>0</v>
      </c>
      <c r="S40" s="65">
        <v>0</v>
      </c>
      <c r="T40" s="71">
        <f t="shared" si="11"/>
        <v>74.213561806609178</v>
      </c>
      <c r="U40" s="71" t="e">
        <f t="shared" si="15"/>
        <v>#DIV/0!</v>
      </c>
      <c r="V40" s="71">
        <f t="shared" si="16"/>
        <v>74.213561806609178</v>
      </c>
      <c r="W40" s="71" t="e">
        <f t="shared" si="17"/>
        <v>#DIV/0!</v>
      </c>
      <c r="X40" s="17"/>
      <c r="Y40" s="17">
        <f t="shared" si="3"/>
        <v>72.244097046089209</v>
      </c>
      <c r="Z40" s="17" t="e">
        <f t="shared" si="4"/>
        <v>#DIV/0!</v>
      </c>
      <c r="AA40" s="17">
        <f t="shared" si="5"/>
        <v>72.244097046089209</v>
      </c>
      <c r="AB40" s="17" t="e">
        <f t="shared" si="6"/>
        <v>#DIV/0!</v>
      </c>
      <c r="AC40" s="53"/>
    </row>
    <row r="41" spans="1:29" ht="13.5" customHeight="1" x14ac:dyDescent="0.25">
      <c r="A41" s="22"/>
      <c r="B41" s="6" t="s">
        <v>56</v>
      </c>
      <c r="C41" s="5" t="s">
        <v>16</v>
      </c>
      <c r="D41" s="51"/>
      <c r="E41" s="3">
        <f t="shared" si="49"/>
        <v>0</v>
      </c>
      <c r="F41" s="65">
        <v>0</v>
      </c>
      <c r="G41" s="65">
        <v>0</v>
      </c>
      <c r="H41" s="65">
        <v>0</v>
      </c>
      <c r="I41" s="65">
        <v>0</v>
      </c>
      <c r="J41" s="65">
        <f t="shared" si="1"/>
        <v>423650</v>
      </c>
      <c r="K41" s="65">
        <v>423650</v>
      </c>
      <c r="L41" s="65">
        <v>0</v>
      </c>
      <c r="M41" s="65">
        <v>0</v>
      </c>
      <c r="N41" s="65">
        <v>0</v>
      </c>
      <c r="O41" s="65">
        <f t="shared" si="52"/>
        <v>0</v>
      </c>
      <c r="P41" s="65">
        <v>0</v>
      </c>
      <c r="Q41" s="65">
        <v>0</v>
      </c>
      <c r="R41" s="65">
        <v>0</v>
      </c>
      <c r="S41" s="65">
        <v>0</v>
      </c>
      <c r="T41" s="71" t="e">
        <f t="shared" si="11"/>
        <v>#DIV/0!</v>
      </c>
      <c r="U41" s="71" t="e">
        <f t="shared" si="15"/>
        <v>#DIV/0!</v>
      </c>
      <c r="V41" s="71" t="e">
        <f t="shared" si="16"/>
        <v>#DIV/0!</v>
      </c>
      <c r="W41" s="71" t="e">
        <f t="shared" si="17"/>
        <v>#DIV/0!</v>
      </c>
      <c r="X41" s="17"/>
      <c r="Y41" s="17">
        <f t="shared" si="3"/>
        <v>0</v>
      </c>
      <c r="Z41" s="17">
        <f t="shared" si="4"/>
        <v>0</v>
      </c>
      <c r="AA41" s="17" t="e">
        <f t="shared" si="5"/>
        <v>#DIV/0!</v>
      </c>
      <c r="AB41" s="17" t="e">
        <f t="shared" si="6"/>
        <v>#DIV/0!</v>
      </c>
      <c r="AC41" s="53"/>
    </row>
    <row r="42" spans="1:29" ht="45" customHeight="1" x14ac:dyDescent="0.25">
      <c r="A42" s="21" t="s">
        <v>95</v>
      </c>
      <c r="B42" s="53"/>
      <c r="C42" s="52" t="s">
        <v>72</v>
      </c>
      <c r="D42" s="51" t="s">
        <v>66</v>
      </c>
      <c r="E42" s="4">
        <f>F42+G42+H42+I42</f>
        <v>55000</v>
      </c>
      <c r="F42" s="39">
        <f t="shared" ref="F42:H42" si="60">F43</f>
        <v>55000</v>
      </c>
      <c r="G42" s="39">
        <f t="shared" si="60"/>
        <v>0</v>
      </c>
      <c r="H42" s="39">
        <f t="shared" si="60"/>
        <v>0</v>
      </c>
      <c r="I42" s="39">
        <f>I43</f>
        <v>0</v>
      </c>
      <c r="J42" s="39">
        <f t="shared" si="1"/>
        <v>55000</v>
      </c>
      <c r="K42" s="39">
        <f t="shared" ref="K42:M42" si="61">K43</f>
        <v>55000</v>
      </c>
      <c r="L42" s="39">
        <f t="shared" si="61"/>
        <v>0</v>
      </c>
      <c r="M42" s="39">
        <f t="shared" si="61"/>
        <v>0</v>
      </c>
      <c r="N42" s="39">
        <f>N43</f>
        <v>0</v>
      </c>
      <c r="O42" s="39">
        <f t="shared" si="52"/>
        <v>49000</v>
      </c>
      <c r="P42" s="39">
        <f t="shared" ref="P42:Q42" si="62">P43</f>
        <v>49000</v>
      </c>
      <c r="Q42" s="39">
        <f t="shared" si="62"/>
        <v>0</v>
      </c>
      <c r="R42" s="39">
        <f>R43</f>
        <v>0</v>
      </c>
      <c r="S42" s="39">
        <f>S43</f>
        <v>0</v>
      </c>
      <c r="T42" s="70">
        <f t="shared" si="11"/>
        <v>89.090909090909093</v>
      </c>
      <c r="U42" s="70">
        <f t="shared" si="15"/>
        <v>89.090909090909093</v>
      </c>
      <c r="V42" s="70" t="e">
        <f t="shared" si="16"/>
        <v>#DIV/0!</v>
      </c>
      <c r="W42" s="70" t="e">
        <f t="shared" si="17"/>
        <v>#DIV/0!</v>
      </c>
      <c r="X42" s="13" t="e">
        <f>S42/I42*100</f>
        <v>#DIV/0!</v>
      </c>
      <c r="Y42" s="13">
        <f t="shared" si="3"/>
        <v>89.090909090909093</v>
      </c>
      <c r="Z42" s="13">
        <f t="shared" si="4"/>
        <v>89.090909090909093</v>
      </c>
      <c r="AA42" s="13" t="e">
        <f t="shared" si="5"/>
        <v>#DIV/0!</v>
      </c>
      <c r="AB42" s="13" t="e">
        <f t="shared" si="6"/>
        <v>#DIV/0!</v>
      </c>
      <c r="AC42" s="53"/>
    </row>
    <row r="43" spans="1:29" ht="13.5" customHeight="1" x14ac:dyDescent="0.25">
      <c r="A43" s="22"/>
      <c r="B43" s="6" t="s">
        <v>57</v>
      </c>
      <c r="C43" s="5" t="s">
        <v>16</v>
      </c>
      <c r="D43" s="51"/>
      <c r="E43" s="3">
        <f t="shared" si="49"/>
        <v>55000</v>
      </c>
      <c r="F43" s="65">
        <v>55000</v>
      </c>
      <c r="G43" s="65">
        <v>0</v>
      </c>
      <c r="H43" s="65">
        <v>0</v>
      </c>
      <c r="I43" s="65">
        <v>0</v>
      </c>
      <c r="J43" s="65">
        <f t="shared" si="1"/>
        <v>55000</v>
      </c>
      <c r="K43" s="65">
        <v>55000</v>
      </c>
      <c r="L43" s="65">
        <v>0</v>
      </c>
      <c r="M43" s="65">
        <v>0</v>
      </c>
      <c r="N43" s="39">
        <v>0</v>
      </c>
      <c r="O43" s="65">
        <f t="shared" si="52"/>
        <v>49000</v>
      </c>
      <c r="P43" s="65">
        <v>49000</v>
      </c>
      <c r="Q43" s="65">
        <v>0</v>
      </c>
      <c r="R43" s="65">
        <v>0</v>
      </c>
      <c r="S43" s="65">
        <v>0</v>
      </c>
      <c r="T43" s="71">
        <f t="shared" si="11"/>
        <v>89.090909090909093</v>
      </c>
      <c r="U43" s="71">
        <f t="shared" si="15"/>
        <v>89.090909090909093</v>
      </c>
      <c r="V43" s="71" t="e">
        <f t="shared" si="16"/>
        <v>#DIV/0!</v>
      </c>
      <c r="W43" s="71" t="e">
        <f t="shared" si="17"/>
        <v>#DIV/0!</v>
      </c>
      <c r="X43" s="13" t="e">
        <f t="shared" ref="X43:X46" si="63">S43/I43*100</f>
        <v>#DIV/0!</v>
      </c>
      <c r="Y43" s="17">
        <f t="shared" si="3"/>
        <v>89.090909090909093</v>
      </c>
      <c r="Z43" s="17">
        <f t="shared" si="4"/>
        <v>89.090909090909093</v>
      </c>
      <c r="AA43" s="17" t="e">
        <f t="shared" si="5"/>
        <v>#DIV/0!</v>
      </c>
      <c r="AB43" s="17" t="e">
        <f t="shared" si="6"/>
        <v>#DIV/0!</v>
      </c>
      <c r="AC43" s="53"/>
    </row>
    <row r="44" spans="1:29" ht="35.25" customHeight="1" x14ac:dyDescent="0.25">
      <c r="A44" s="20"/>
      <c r="B44" s="6"/>
      <c r="C44" s="61" t="s">
        <v>126</v>
      </c>
      <c r="D44" s="51" t="s">
        <v>67</v>
      </c>
      <c r="E44" s="3">
        <f>F44+G44+H44</f>
        <v>26331644</v>
      </c>
      <c r="F44" s="39">
        <f t="shared" ref="F44:S44" si="64">F45+F46</f>
        <v>26331644</v>
      </c>
      <c r="G44" s="39">
        <f t="shared" si="64"/>
        <v>0</v>
      </c>
      <c r="H44" s="39">
        <f t="shared" si="64"/>
        <v>0</v>
      </c>
      <c r="I44" s="39">
        <f t="shared" si="64"/>
        <v>0</v>
      </c>
      <c r="J44" s="39">
        <f t="shared" si="64"/>
        <v>30218017</v>
      </c>
      <c r="K44" s="39">
        <f t="shared" si="64"/>
        <v>30218017</v>
      </c>
      <c r="L44" s="39">
        <f t="shared" si="64"/>
        <v>0</v>
      </c>
      <c r="M44" s="39">
        <f t="shared" si="64"/>
        <v>0</v>
      </c>
      <c r="N44" s="39">
        <f t="shared" si="64"/>
        <v>0</v>
      </c>
      <c r="O44" s="39">
        <f t="shared" si="64"/>
        <v>24749578.23</v>
      </c>
      <c r="P44" s="39">
        <f t="shared" si="64"/>
        <v>24749578.23</v>
      </c>
      <c r="Q44" s="39">
        <f t="shared" si="64"/>
        <v>0</v>
      </c>
      <c r="R44" s="39">
        <f t="shared" si="64"/>
        <v>0</v>
      </c>
      <c r="S44" s="39">
        <f t="shared" si="64"/>
        <v>0</v>
      </c>
      <c r="T44" s="71">
        <f t="shared" si="11"/>
        <v>93.991769864426246</v>
      </c>
      <c r="U44" s="71">
        <f t="shared" si="15"/>
        <v>93.991769864426246</v>
      </c>
      <c r="V44" s="71" t="e">
        <f t="shared" si="16"/>
        <v>#DIV/0!</v>
      </c>
      <c r="W44" s="71" t="e">
        <f t="shared" si="17"/>
        <v>#DIV/0!</v>
      </c>
      <c r="X44" s="13" t="e">
        <f t="shared" si="63"/>
        <v>#DIV/0!</v>
      </c>
      <c r="Y44" s="17">
        <f t="shared" si="3"/>
        <v>81.903383104192443</v>
      </c>
      <c r="Z44" s="17">
        <f t="shared" si="4"/>
        <v>81.903383104192443</v>
      </c>
      <c r="AA44" s="17" t="e">
        <f t="shared" si="5"/>
        <v>#DIV/0!</v>
      </c>
      <c r="AB44" s="17" t="e">
        <f t="shared" si="6"/>
        <v>#DIV/0!</v>
      </c>
      <c r="AC44" s="53"/>
    </row>
    <row r="45" spans="1:29" ht="13.5" customHeight="1" x14ac:dyDescent="0.25">
      <c r="A45" s="20"/>
      <c r="B45" s="6" t="s">
        <v>117</v>
      </c>
      <c r="C45" s="95" t="s">
        <v>116</v>
      </c>
      <c r="D45" s="74"/>
      <c r="E45" s="3">
        <f t="shared" ref="E45:E46" si="65">F45+G45+H45</f>
        <v>8974056</v>
      </c>
      <c r="F45" s="3">
        <v>8974056</v>
      </c>
      <c r="G45" s="3">
        <v>0</v>
      </c>
      <c r="H45" s="3">
        <v>0</v>
      </c>
      <c r="I45" s="72"/>
      <c r="J45" s="3">
        <f>K45+L45+M45+N45</f>
        <v>9540430</v>
      </c>
      <c r="K45" s="3">
        <v>9540430</v>
      </c>
      <c r="L45" s="3">
        <v>0</v>
      </c>
      <c r="M45" s="3">
        <v>0</v>
      </c>
      <c r="N45" s="73">
        <v>0</v>
      </c>
      <c r="O45" s="3">
        <f>P45+Q45+R45+S45</f>
        <v>7401879.7000000002</v>
      </c>
      <c r="P45" s="3">
        <v>7401879.7000000002</v>
      </c>
      <c r="Q45" s="65">
        <v>0</v>
      </c>
      <c r="R45" s="65">
        <v>0</v>
      </c>
      <c r="S45" s="65">
        <v>0</v>
      </c>
      <c r="T45" s="71">
        <f t="shared" si="11"/>
        <v>82.480872639974606</v>
      </c>
      <c r="U45" s="71">
        <f t="shared" si="15"/>
        <v>82.480872639974606</v>
      </c>
      <c r="V45" s="71" t="e">
        <f t="shared" si="16"/>
        <v>#DIV/0!</v>
      </c>
      <c r="W45" s="71" t="e">
        <f t="shared" si="17"/>
        <v>#DIV/0!</v>
      </c>
      <c r="X45" s="13" t="e">
        <f t="shared" si="63"/>
        <v>#DIV/0!</v>
      </c>
      <c r="Y45" s="17">
        <f t="shared" si="3"/>
        <v>77.584340538109913</v>
      </c>
      <c r="Z45" s="17">
        <f t="shared" si="4"/>
        <v>77.584340538109913</v>
      </c>
      <c r="AA45" s="17" t="e">
        <f t="shared" si="5"/>
        <v>#DIV/0!</v>
      </c>
      <c r="AB45" s="17" t="e">
        <f t="shared" si="6"/>
        <v>#DIV/0!</v>
      </c>
      <c r="AC45" s="67"/>
    </row>
    <row r="46" spans="1:29" ht="13.5" customHeight="1" x14ac:dyDescent="0.2">
      <c r="A46" s="20"/>
      <c r="B46" s="93" t="s">
        <v>118</v>
      </c>
      <c r="C46" s="94" t="s">
        <v>12</v>
      </c>
      <c r="D46" s="74"/>
      <c r="E46" s="3">
        <f t="shared" si="65"/>
        <v>17357588</v>
      </c>
      <c r="F46" s="3">
        <v>17357588</v>
      </c>
      <c r="G46" s="3">
        <v>0</v>
      </c>
      <c r="H46" s="3">
        <v>0</v>
      </c>
      <c r="I46" s="72"/>
      <c r="J46" s="3">
        <f>K46+L46+M46+N46</f>
        <v>20677587</v>
      </c>
      <c r="K46" s="3">
        <v>20677587</v>
      </c>
      <c r="L46" s="3">
        <v>0</v>
      </c>
      <c r="M46" s="3">
        <v>0</v>
      </c>
      <c r="N46" s="73">
        <v>0</v>
      </c>
      <c r="O46" s="3">
        <f>P46+Q46+R46+S46</f>
        <v>17347698.530000001</v>
      </c>
      <c r="P46" s="3">
        <v>17347698.530000001</v>
      </c>
      <c r="Q46" s="65">
        <v>0</v>
      </c>
      <c r="R46" s="65">
        <v>0</v>
      </c>
      <c r="S46" s="65">
        <v>0</v>
      </c>
      <c r="T46" s="71">
        <f t="shared" si="11"/>
        <v>99.943025090813322</v>
      </c>
      <c r="U46" s="71">
        <f t="shared" si="15"/>
        <v>99.943025090813322</v>
      </c>
      <c r="V46" s="71" t="e">
        <f t="shared" si="16"/>
        <v>#DIV/0!</v>
      </c>
      <c r="W46" s="71" t="e">
        <f t="shared" si="17"/>
        <v>#DIV/0!</v>
      </c>
      <c r="X46" s="13" t="e">
        <f t="shared" si="63"/>
        <v>#DIV/0!</v>
      </c>
      <c r="Y46" s="17">
        <f t="shared" si="3"/>
        <v>83.896145764010086</v>
      </c>
      <c r="Z46" s="17">
        <f t="shared" si="4"/>
        <v>83.896145764010086</v>
      </c>
      <c r="AA46" s="17" t="e">
        <f t="shared" si="5"/>
        <v>#DIV/0!</v>
      </c>
      <c r="AB46" s="17" t="e">
        <f t="shared" si="6"/>
        <v>#DIV/0!</v>
      </c>
      <c r="AC46" s="67"/>
    </row>
    <row r="47" spans="1:29" s="15" customFormat="1" ht="23.25" customHeight="1" x14ac:dyDescent="0.25">
      <c r="A47" s="19" t="s">
        <v>91</v>
      </c>
      <c r="B47" s="24"/>
      <c r="C47" s="40" t="s">
        <v>96</v>
      </c>
      <c r="D47" s="2"/>
      <c r="E47" s="39">
        <f>E48</f>
        <v>42326197</v>
      </c>
      <c r="F47" s="39">
        <f t="shared" ref="F47:S47" si="66">F48</f>
        <v>42043897</v>
      </c>
      <c r="G47" s="39">
        <f t="shared" si="66"/>
        <v>282300</v>
      </c>
      <c r="H47" s="39">
        <f t="shared" si="66"/>
        <v>0</v>
      </c>
      <c r="I47" s="39">
        <f t="shared" si="66"/>
        <v>0</v>
      </c>
      <c r="J47" s="39">
        <f t="shared" si="1"/>
        <v>65646464</v>
      </c>
      <c r="K47" s="39">
        <f t="shared" si="66"/>
        <v>65364164</v>
      </c>
      <c r="L47" s="39">
        <f t="shared" si="66"/>
        <v>282300</v>
      </c>
      <c r="M47" s="39">
        <f t="shared" si="66"/>
        <v>0</v>
      </c>
      <c r="N47" s="39">
        <f t="shared" si="66"/>
        <v>0</v>
      </c>
      <c r="O47" s="39">
        <f t="shared" si="66"/>
        <v>42223795.799999997</v>
      </c>
      <c r="P47" s="39">
        <f t="shared" si="66"/>
        <v>41941495.799999997</v>
      </c>
      <c r="Q47" s="39">
        <f t="shared" si="66"/>
        <v>282300</v>
      </c>
      <c r="R47" s="39">
        <f t="shared" si="66"/>
        <v>0</v>
      </c>
      <c r="S47" s="39">
        <f t="shared" si="66"/>
        <v>0</v>
      </c>
      <c r="T47" s="70">
        <f t="shared" si="11"/>
        <v>99.758066617702497</v>
      </c>
      <c r="U47" s="70">
        <f t="shared" si="15"/>
        <v>99.756442177565035</v>
      </c>
      <c r="V47" s="71">
        <f t="shared" si="16"/>
        <v>100</v>
      </c>
      <c r="W47" s="70" t="e">
        <f t="shared" si="17"/>
        <v>#DIV/0!</v>
      </c>
      <c r="X47" s="13"/>
      <c r="Y47" s="13">
        <f t="shared" si="3"/>
        <v>64.319985003304964</v>
      </c>
      <c r="Z47" s="13">
        <f t="shared" si="4"/>
        <v>64.165887289555172</v>
      </c>
      <c r="AA47" s="13">
        <f t="shared" si="5"/>
        <v>100</v>
      </c>
      <c r="AB47" s="13" t="e">
        <f t="shared" si="6"/>
        <v>#DIV/0!</v>
      </c>
      <c r="AC47" s="14"/>
    </row>
    <row r="48" spans="1:29" s="15" customFormat="1" ht="33" customHeight="1" x14ac:dyDescent="0.25">
      <c r="A48" s="21" t="s">
        <v>88</v>
      </c>
      <c r="B48" s="14"/>
      <c r="C48" s="52" t="s">
        <v>78</v>
      </c>
      <c r="D48" s="51" t="s">
        <v>66</v>
      </c>
      <c r="E48" s="4">
        <f>F48+G48+H48</f>
        <v>42326197</v>
      </c>
      <c r="F48" s="39">
        <f>F49+F50</f>
        <v>42043897</v>
      </c>
      <c r="G48" s="39">
        <f t="shared" ref="G48:H48" si="67">G49+G50</f>
        <v>282300</v>
      </c>
      <c r="H48" s="39">
        <f t="shared" si="67"/>
        <v>0</v>
      </c>
      <c r="I48" s="39">
        <f>I49</f>
        <v>0</v>
      </c>
      <c r="J48" s="39">
        <f t="shared" si="1"/>
        <v>65646464</v>
      </c>
      <c r="K48" s="39">
        <f>K49+K50</f>
        <v>65364164</v>
      </c>
      <c r="L48" s="39">
        <f t="shared" ref="L48" si="68">L49+L50</f>
        <v>282300</v>
      </c>
      <c r="M48" s="39">
        <f t="shared" ref="M48" si="69">M49+M50</f>
        <v>0</v>
      </c>
      <c r="N48" s="39">
        <f>N49</f>
        <v>0</v>
      </c>
      <c r="O48" s="39">
        <f>P48+Q48+R48+S48</f>
        <v>42223795.799999997</v>
      </c>
      <c r="P48" s="39">
        <f>P49+P50</f>
        <v>41941495.799999997</v>
      </c>
      <c r="Q48" s="39">
        <f t="shared" ref="Q48" si="70">Q49+Q50</f>
        <v>282300</v>
      </c>
      <c r="R48" s="39">
        <f t="shared" ref="R48" si="71">R49+R50</f>
        <v>0</v>
      </c>
      <c r="S48" s="39">
        <f>S49</f>
        <v>0</v>
      </c>
      <c r="T48" s="70">
        <f t="shared" si="11"/>
        <v>99.758066617702497</v>
      </c>
      <c r="U48" s="70">
        <f t="shared" si="15"/>
        <v>99.756442177565035</v>
      </c>
      <c r="V48" s="70">
        <f t="shared" si="16"/>
        <v>100</v>
      </c>
      <c r="W48" s="70" t="e">
        <f t="shared" si="17"/>
        <v>#DIV/0!</v>
      </c>
      <c r="X48" s="13"/>
      <c r="Y48" s="13">
        <f t="shared" si="3"/>
        <v>64.319985003304964</v>
      </c>
      <c r="Z48" s="13">
        <f t="shared" si="4"/>
        <v>64.165887289555172</v>
      </c>
      <c r="AA48" s="13">
        <f t="shared" si="5"/>
        <v>100</v>
      </c>
      <c r="AB48" s="13" t="e">
        <f t="shared" si="6"/>
        <v>#DIV/0!</v>
      </c>
      <c r="AC48" s="14"/>
    </row>
    <row r="49" spans="1:29" ht="15.75" customHeight="1" x14ac:dyDescent="0.25">
      <c r="A49" s="19"/>
      <c r="B49" s="23" t="s">
        <v>28</v>
      </c>
      <c r="C49" s="5" t="s">
        <v>18</v>
      </c>
      <c r="D49" s="51"/>
      <c r="E49" s="3">
        <f>F49+G49+H49+I49</f>
        <v>42043897</v>
      </c>
      <c r="F49" s="65">
        <f>41568233+475664</f>
        <v>42043897</v>
      </c>
      <c r="G49" s="65">
        <v>0</v>
      </c>
      <c r="H49" s="65">
        <v>0</v>
      </c>
      <c r="I49" s="39">
        <v>0</v>
      </c>
      <c r="J49" s="65">
        <f t="shared" si="1"/>
        <v>65364164</v>
      </c>
      <c r="K49" s="65">
        <f>64888500+475664</f>
        <v>65364164</v>
      </c>
      <c r="L49" s="65">
        <v>0</v>
      </c>
      <c r="M49" s="65">
        <v>0</v>
      </c>
      <c r="N49" s="65">
        <v>0</v>
      </c>
      <c r="O49" s="65">
        <f>P49+Q49+R49+S49</f>
        <v>41941495.799999997</v>
      </c>
      <c r="P49" s="65">
        <f>41465831.8+475664</f>
        <v>41941495.799999997</v>
      </c>
      <c r="Q49" s="65">
        <v>0</v>
      </c>
      <c r="R49" s="65">
        <v>0</v>
      </c>
      <c r="S49" s="65">
        <v>0</v>
      </c>
      <c r="T49" s="71">
        <f t="shared" si="11"/>
        <v>99.756442177565035</v>
      </c>
      <c r="U49" s="71">
        <f t="shared" si="15"/>
        <v>99.756442177565035</v>
      </c>
      <c r="V49" s="71" t="e">
        <f t="shared" si="16"/>
        <v>#DIV/0!</v>
      </c>
      <c r="W49" s="71" t="e">
        <f t="shared" si="17"/>
        <v>#DIV/0!</v>
      </c>
      <c r="X49" s="17"/>
      <c r="Y49" s="17">
        <f t="shared" si="3"/>
        <v>64.165887289555172</v>
      </c>
      <c r="Z49" s="17">
        <f t="shared" si="4"/>
        <v>64.165887289555172</v>
      </c>
      <c r="AA49" s="17" t="e">
        <f t="shared" si="5"/>
        <v>#DIV/0!</v>
      </c>
      <c r="AB49" s="17" t="e">
        <f t="shared" si="6"/>
        <v>#DIV/0!</v>
      </c>
      <c r="AC49" s="53"/>
    </row>
    <row r="50" spans="1:29" ht="67.5" customHeight="1" x14ac:dyDescent="0.25">
      <c r="A50" s="19"/>
      <c r="B50" s="23" t="s">
        <v>119</v>
      </c>
      <c r="C50" s="5" t="s">
        <v>122</v>
      </c>
      <c r="D50" s="51"/>
      <c r="E50" s="3">
        <f>F50+G50+H50+I50</f>
        <v>282300</v>
      </c>
      <c r="F50" s="65">
        <v>0</v>
      </c>
      <c r="G50" s="65">
        <v>282300</v>
      </c>
      <c r="H50" s="65">
        <v>0</v>
      </c>
      <c r="I50" s="39">
        <v>0</v>
      </c>
      <c r="J50" s="65">
        <f t="shared" ref="J50" si="72">K50+L50+M50+N50</f>
        <v>282300</v>
      </c>
      <c r="K50" s="65">
        <v>0</v>
      </c>
      <c r="L50" s="65">
        <v>282300</v>
      </c>
      <c r="M50" s="65">
        <v>0</v>
      </c>
      <c r="N50" s="65">
        <v>0</v>
      </c>
      <c r="O50" s="65">
        <f>P50+Q50+R50+S50</f>
        <v>282300</v>
      </c>
      <c r="P50" s="65">
        <v>0</v>
      </c>
      <c r="Q50" s="65">
        <v>282300</v>
      </c>
      <c r="R50" s="65">
        <v>0</v>
      </c>
      <c r="S50" s="65">
        <v>0</v>
      </c>
      <c r="T50" s="71">
        <f t="shared" ref="T50" si="73">O50/E50*100</f>
        <v>100</v>
      </c>
      <c r="U50" s="71" t="e">
        <f t="shared" ref="U50" si="74">P50/F50*100</f>
        <v>#DIV/0!</v>
      </c>
      <c r="V50" s="71">
        <f t="shared" ref="V50" si="75">Q50/G50*100</f>
        <v>100</v>
      </c>
      <c r="W50" s="71" t="e">
        <f t="shared" ref="W50" si="76">R50/H50*100</f>
        <v>#DIV/0!</v>
      </c>
      <c r="X50" s="17"/>
      <c r="Y50" s="17">
        <f t="shared" ref="Y50" si="77">O50/J50*100</f>
        <v>100</v>
      </c>
      <c r="Z50" s="17" t="e">
        <f t="shared" ref="Z50" si="78">P50/K50*100</f>
        <v>#DIV/0!</v>
      </c>
      <c r="AA50" s="17">
        <f t="shared" ref="AA50" si="79">Q50/L50*100</f>
        <v>100</v>
      </c>
      <c r="AB50" s="17" t="e">
        <f t="shared" ref="AB50" si="80">R50/M50*100</f>
        <v>#DIV/0!</v>
      </c>
      <c r="AC50" s="53"/>
    </row>
    <row r="51" spans="1:29" s="15" customFormat="1" ht="12" customHeight="1" x14ac:dyDescent="0.25">
      <c r="A51" s="21" t="s">
        <v>89</v>
      </c>
      <c r="B51" s="14"/>
      <c r="C51" s="1" t="s">
        <v>19</v>
      </c>
      <c r="D51" s="2"/>
      <c r="E51" s="39">
        <f>F51+G51+H51+I51</f>
        <v>53507066</v>
      </c>
      <c r="F51" s="39">
        <f t="shared" ref="F51:H51" si="81">F52</f>
        <v>14320490</v>
      </c>
      <c r="G51" s="39">
        <f t="shared" si="81"/>
        <v>39186576</v>
      </c>
      <c r="H51" s="39">
        <f t="shared" si="81"/>
        <v>0</v>
      </c>
      <c r="I51" s="39">
        <f t="shared" ref="I51:S51" si="82">I52</f>
        <v>0</v>
      </c>
      <c r="J51" s="39">
        <f t="shared" si="1"/>
        <v>63712296</v>
      </c>
      <c r="K51" s="39">
        <f t="shared" si="82"/>
        <v>16016098</v>
      </c>
      <c r="L51" s="39">
        <f t="shared" si="82"/>
        <v>47696198</v>
      </c>
      <c r="M51" s="39">
        <f t="shared" si="82"/>
        <v>0</v>
      </c>
      <c r="N51" s="39">
        <f t="shared" si="82"/>
        <v>0</v>
      </c>
      <c r="O51" s="39">
        <f t="shared" si="82"/>
        <v>53239257.07</v>
      </c>
      <c r="P51" s="39">
        <f t="shared" si="82"/>
        <v>14188782.99</v>
      </c>
      <c r="Q51" s="39">
        <f t="shared" si="82"/>
        <v>39050474.079999998</v>
      </c>
      <c r="R51" s="39">
        <f t="shared" si="82"/>
        <v>0</v>
      </c>
      <c r="S51" s="39">
        <f t="shared" si="82"/>
        <v>0</v>
      </c>
      <c r="T51" s="70">
        <f t="shared" si="11"/>
        <v>99.499488665665197</v>
      </c>
      <c r="U51" s="70">
        <f t="shared" si="15"/>
        <v>99.080289780587123</v>
      </c>
      <c r="V51" s="70">
        <f t="shared" si="16"/>
        <v>99.652682285893007</v>
      </c>
      <c r="W51" s="70" t="e">
        <f t="shared" si="17"/>
        <v>#DIV/0!</v>
      </c>
      <c r="X51" s="13"/>
      <c r="Y51" s="13">
        <f t="shared" si="3"/>
        <v>83.561981614977427</v>
      </c>
      <c r="Z51" s="13">
        <f t="shared" si="4"/>
        <v>88.590760308784326</v>
      </c>
      <c r="AA51" s="13">
        <f t="shared" si="5"/>
        <v>81.873347808561164</v>
      </c>
      <c r="AB51" s="13" t="e">
        <f t="shared" si="6"/>
        <v>#DIV/0!</v>
      </c>
      <c r="AC51" s="14"/>
    </row>
    <row r="52" spans="1:29" s="15" customFormat="1" ht="24" customHeight="1" x14ac:dyDescent="0.25">
      <c r="A52" s="21" t="s">
        <v>97</v>
      </c>
      <c r="B52" s="24" t="s">
        <v>63</v>
      </c>
      <c r="C52" s="1" t="s">
        <v>25</v>
      </c>
      <c r="D52" s="2" t="s">
        <v>66</v>
      </c>
      <c r="E52" s="39">
        <f>F52+G52+H52+I52</f>
        <v>53507066</v>
      </c>
      <c r="F52" s="39">
        <f>F53+F54+F55+F56</f>
        <v>14320490</v>
      </c>
      <c r="G52" s="39">
        <f t="shared" ref="G52:H52" si="83">G53+G54+G55+G56</f>
        <v>39186576</v>
      </c>
      <c r="H52" s="39">
        <f t="shared" si="83"/>
        <v>0</v>
      </c>
      <c r="I52" s="39">
        <f>I53</f>
        <v>0</v>
      </c>
      <c r="J52" s="39">
        <f t="shared" si="1"/>
        <v>63712296</v>
      </c>
      <c r="K52" s="39">
        <f>K53+K54+K55+K56</f>
        <v>16016098</v>
      </c>
      <c r="L52" s="39">
        <f t="shared" ref="L52:M52" si="84">L53+L54+L55+L56</f>
        <v>47696198</v>
      </c>
      <c r="M52" s="39">
        <f t="shared" si="84"/>
        <v>0</v>
      </c>
      <c r="N52" s="39">
        <f>N53+N54+N55+N56</f>
        <v>0</v>
      </c>
      <c r="O52" s="39">
        <f>P52+Q52+R52+S52</f>
        <v>53239257.07</v>
      </c>
      <c r="P52" s="39">
        <f t="shared" ref="P52:Q52" si="85">P53+P54+P55+P56</f>
        <v>14188782.99</v>
      </c>
      <c r="Q52" s="39">
        <f t="shared" si="85"/>
        <v>39050474.079999998</v>
      </c>
      <c r="R52" s="39">
        <f>R53+R54+R55+R56</f>
        <v>0</v>
      </c>
      <c r="S52" s="39">
        <f>S53+S54+S55+S56</f>
        <v>0</v>
      </c>
      <c r="T52" s="70">
        <f t="shared" si="11"/>
        <v>99.499488665665197</v>
      </c>
      <c r="U52" s="70">
        <f t="shared" si="15"/>
        <v>99.080289780587123</v>
      </c>
      <c r="V52" s="70">
        <f t="shared" si="16"/>
        <v>99.652682285893007</v>
      </c>
      <c r="W52" s="70" t="e">
        <f t="shared" si="17"/>
        <v>#DIV/0!</v>
      </c>
      <c r="X52" s="13"/>
      <c r="Y52" s="13">
        <f t="shared" si="3"/>
        <v>83.561981614977427</v>
      </c>
      <c r="Z52" s="13">
        <f t="shared" si="4"/>
        <v>88.590760308784326</v>
      </c>
      <c r="AA52" s="13">
        <f t="shared" si="5"/>
        <v>81.873347808561164</v>
      </c>
      <c r="AB52" s="13" t="e">
        <f t="shared" si="6"/>
        <v>#DIV/0!</v>
      </c>
      <c r="AC52" s="14"/>
    </row>
    <row r="53" spans="1:29" ht="15.75" customHeight="1" x14ac:dyDescent="0.25">
      <c r="A53" s="22"/>
      <c r="B53" s="6" t="s">
        <v>58</v>
      </c>
      <c r="C53" s="5" t="s">
        <v>17</v>
      </c>
      <c r="D53" s="51"/>
      <c r="E53" s="3">
        <f>F53+G53+H53+I53</f>
        <v>9452296</v>
      </c>
      <c r="F53" s="65">
        <v>9452296</v>
      </c>
      <c r="G53" s="65">
        <v>0</v>
      </c>
      <c r="H53" s="65">
        <v>0</v>
      </c>
      <c r="I53" s="65">
        <v>0</v>
      </c>
      <c r="J53" s="65">
        <f t="shared" si="1"/>
        <v>9625100</v>
      </c>
      <c r="K53" s="65">
        <v>9625100</v>
      </c>
      <c r="L53" s="65">
        <v>0</v>
      </c>
      <c r="M53" s="65">
        <v>0</v>
      </c>
      <c r="N53" s="39">
        <v>0</v>
      </c>
      <c r="O53" s="65">
        <f>P53+Q53+R53+S53</f>
        <v>9365963.5800000001</v>
      </c>
      <c r="P53" s="65">
        <v>9365963.5800000001</v>
      </c>
      <c r="Q53" s="65">
        <v>0</v>
      </c>
      <c r="R53" s="65">
        <v>0</v>
      </c>
      <c r="S53" s="65">
        <v>0</v>
      </c>
      <c r="T53" s="71">
        <f t="shared" si="11"/>
        <v>99.086651327889001</v>
      </c>
      <c r="U53" s="71">
        <f t="shared" si="15"/>
        <v>99.086651327889001</v>
      </c>
      <c r="V53" s="71" t="e">
        <f t="shared" si="16"/>
        <v>#DIV/0!</v>
      </c>
      <c r="W53" s="71" t="e">
        <f t="shared" si="17"/>
        <v>#DIV/0!</v>
      </c>
      <c r="X53" s="17"/>
      <c r="Y53" s="17">
        <f t="shared" si="3"/>
        <v>97.30770153037372</v>
      </c>
      <c r="Z53" s="17">
        <f t="shared" si="4"/>
        <v>97.30770153037372</v>
      </c>
      <c r="AA53" s="17" t="e">
        <f t="shared" si="5"/>
        <v>#DIV/0!</v>
      </c>
      <c r="AB53" s="17" t="e">
        <f t="shared" si="6"/>
        <v>#DIV/0!</v>
      </c>
      <c r="AC53" s="53"/>
    </row>
    <row r="54" spans="1:29" ht="60" customHeight="1" x14ac:dyDescent="0.25">
      <c r="A54" s="22"/>
      <c r="B54" s="6" t="s">
        <v>59</v>
      </c>
      <c r="C54" s="5" t="s">
        <v>23</v>
      </c>
      <c r="D54" s="51"/>
      <c r="E54" s="3">
        <f t="shared" ref="E54:E56" si="86">F54+G54+H54+I54</f>
        <v>14604559</v>
      </c>
      <c r="F54" s="65">
        <v>0</v>
      </c>
      <c r="G54" s="65">
        <v>14604559</v>
      </c>
      <c r="H54" s="65">
        <v>0</v>
      </c>
      <c r="I54" s="65">
        <v>0</v>
      </c>
      <c r="J54" s="65">
        <f t="shared" si="1"/>
        <v>19172998</v>
      </c>
      <c r="K54" s="65">
        <v>0</v>
      </c>
      <c r="L54" s="65">
        <v>19172998</v>
      </c>
      <c r="M54" s="65">
        <v>0</v>
      </c>
      <c r="N54" s="39">
        <v>0</v>
      </c>
      <c r="O54" s="65">
        <f t="shared" ref="O54:O56" si="87">P54+Q54+R54+S54</f>
        <v>14468459.800000001</v>
      </c>
      <c r="P54" s="65">
        <v>0</v>
      </c>
      <c r="Q54" s="65">
        <v>14468459.800000001</v>
      </c>
      <c r="R54" s="65">
        <v>0</v>
      </c>
      <c r="S54" s="65">
        <v>0</v>
      </c>
      <c r="T54" s="71">
        <f t="shared" si="11"/>
        <v>99.068104692514169</v>
      </c>
      <c r="U54" s="71" t="e">
        <f t="shared" si="15"/>
        <v>#DIV/0!</v>
      </c>
      <c r="V54" s="71">
        <f t="shared" si="16"/>
        <v>99.068104692514169</v>
      </c>
      <c r="W54" s="71" t="e">
        <f t="shared" si="17"/>
        <v>#DIV/0!</v>
      </c>
      <c r="X54" s="17"/>
      <c r="Y54" s="17">
        <f t="shared" si="3"/>
        <v>75.462688725049674</v>
      </c>
      <c r="Z54" s="17" t="e">
        <f t="shared" si="4"/>
        <v>#DIV/0!</v>
      </c>
      <c r="AA54" s="17">
        <f t="shared" si="5"/>
        <v>75.462688725049674</v>
      </c>
      <c r="AB54" s="17" t="e">
        <f t="shared" si="6"/>
        <v>#DIV/0!</v>
      </c>
      <c r="AC54" s="53"/>
    </row>
    <row r="55" spans="1:29" ht="58.5" customHeight="1" x14ac:dyDescent="0.25">
      <c r="A55" s="22"/>
      <c r="B55" s="6" t="s">
        <v>22</v>
      </c>
      <c r="C55" s="5" t="s">
        <v>99</v>
      </c>
      <c r="D55" s="51"/>
      <c r="E55" s="3">
        <f t="shared" si="86"/>
        <v>4868194</v>
      </c>
      <c r="F55" s="65">
        <v>4868194</v>
      </c>
      <c r="G55" s="65">
        <v>0</v>
      </c>
      <c r="H55" s="65">
        <v>0</v>
      </c>
      <c r="I55" s="65">
        <v>0</v>
      </c>
      <c r="J55" s="65">
        <f t="shared" si="1"/>
        <v>6390998</v>
      </c>
      <c r="K55" s="65">
        <v>6390998</v>
      </c>
      <c r="L55" s="65">
        <v>0</v>
      </c>
      <c r="M55" s="65">
        <v>0</v>
      </c>
      <c r="N55" s="39">
        <v>0</v>
      </c>
      <c r="O55" s="65">
        <f t="shared" si="87"/>
        <v>4822819.41</v>
      </c>
      <c r="P55" s="65">
        <v>4822819.41</v>
      </c>
      <c r="Q55" s="65">
        <v>0</v>
      </c>
      <c r="R55" s="65">
        <v>0</v>
      </c>
      <c r="S55" s="65">
        <v>0</v>
      </c>
      <c r="T55" s="71">
        <f t="shared" si="11"/>
        <v>99.067937925234702</v>
      </c>
      <c r="U55" s="71">
        <f t="shared" si="15"/>
        <v>99.067937925234702</v>
      </c>
      <c r="V55" s="71" t="e">
        <f t="shared" si="16"/>
        <v>#DIV/0!</v>
      </c>
      <c r="W55" s="71" t="e">
        <f t="shared" si="17"/>
        <v>#DIV/0!</v>
      </c>
      <c r="X55" s="17"/>
      <c r="Y55" s="17">
        <f t="shared" si="3"/>
        <v>75.462696279986318</v>
      </c>
      <c r="Z55" s="17">
        <f t="shared" si="4"/>
        <v>75.462696279986318</v>
      </c>
      <c r="AA55" s="17" t="e">
        <f t="shared" si="5"/>
        <v>#DIV/0!</v>
      </c>
      <c r="AB55" s="17" t="e">
        <f t="shared" si="6"/>
        <v>#DIV/0!</v>
      </c>
      <c r="AC55" s="53"/>
    </row>
    <row r="56" spans="1:29" ht="36.75" customHeight="1" x14ac:dyDescent="0.25">
      <c r="A56" s="22"/>
      <c r="B56" s="6" t="s">
        <v>60</v>
      </c>
      <c r="C56" s="5" t="s">
        <v>24</v>
      </c>
      <c r="D56" s="51"/>
      <c r="E56" s="3">
        <f t="shared" si="86"/>
        <v>24582017</v>
      </c>
      <c r="F56" s="65">
        <v>0</v>
      </c>
      <c r="G56" s="65">
        <v>24582017</v>
      </c>
      <c r="H56" s="65">
        <v>0</v>
      </c>
      <c r="I56" s="65">
        <v>0</v>
      </c>
      <c r="J56" s="65">
        <f t="shared" si="1"/>
        <v>28523200</v>
      </c>
      <c r="K56" s="65">
        <v>0</v>
      </c>
      <c r="L56" s="65">
        <v>28523200</v>
      </c>
      <c r="M56" s="65">
        <v>0</v>
      </c>
      <c r="N56" s="39">
        <v>0</v>
      </c>
      <c r="O56" s="65">
        <f t="shared" si="87"/>
        <v>24582014.280000001</v>
      </c>
      <c r="P56" s="65">
        <v>0</v>
      </c>
      <c r="Q56" s="65">
        <v>24582014.280000001</v>
      </c>
      <c r="R56" s="65">
        <v>0</v>
      </c>
      <c r="S56" s="65">
        <v>0</v>
      </c>
      <c r="T56" s="71">
        <f t="shared" si="11"/>
        <v>99.999988935000744</v>
      </c>
      <c r="U56" s="71" t="e">
        <f t="shared" si="15"/>
        <v>#DIV/0!</v>
      </c>
      <c r="V56" s="71">
        <f t="shared" si="16"/>
        <v>99.999988935000744</v>
      </c>
      <c r="W56" s="71" t="e">
        <f t="shared" si="17"/>
        <v>#DIV/0!</v>
      </c>
      <c r="X56" s="17"/>
      <c r="Y56" s="17">
        <f t="shared" si="3"/>
        <v>86.182526084029845</v>
      </c>
      <c r="Z56" s="17" t="e">
        <f t="shared" si="4"/>
        <v>#DIV/0!</v>
      </c>
      <c r="AA56" s="17">
        <f t="shared" si="5"/>
        <v>86.182526084029845</v>
      </c>
      <c r="AB56" s="17" t="e">
        <f t="shared" si="6"/>
        <v>#DIV/0!</v>
      </c>
      <c r="AC56" s="53"/>
    </row>
    <row r="57" spans="1:29" s="15" customFormat="1" ht="24" customHeight="1" x14ac:dyDescent="0.25">
      <c r="A57" s="21" t="s">
        <v>90</v>
      </c>
      <c r="B57" s="14"/>
      <c r="C57" s="52" t="s">
        <v>62</v>
      </c>
      <c r="D57" s="51"/>
      <c r="E57" s="4">
        <f>F57+G57+H57+I57</f>
        <v>57651114</v>
      </c>
      <c r="F57" s="39">
        <f>F58</f>
        <v>57651114</v>
      </c>
      <c r="G57" s="39">
        <f t="shared" ref="G57:S58" si="88">G58</f>
        <v>0</v>
      </c>
      <c r="H57" s="39">
        <f t="shared" si="88"/>
        <v>0</v>
      </c>
      <c r="I57" s="39">
        <f t="shared" si="88"/>
        <v>0</v>
      </c>
      <c r="J57" s="39">
        <f t="shared" si="1"/>
        <v>80346218</v>
      </c>
      <c r="K57" s="39">
        <f>K58</f>
        <v>80346218</v>
      </c>
      <c r="L57" s="39">
        <f t="shared" si="88"/>
        <v>0</v>
      </c>
      <c r="M57" s="39">
        <f t="shared" si="88"/>
        <v>0</v>
      </c>
      <c r="N57" s="39">
        <f t="shared" si="88"/>
        <v>0</v>
      </c>
      <c r="O57" s="39">
        <f>P57+Q57+R57+S57</f>
        <v>55106470.469999999</v>
      </c>
      <c r="P57" s="39">
        <f t="shared" si="88"/>
        <v>55106470.469999999</v>
      </c>
      <c r="Q57" s="39">
        <f t="shared" si="88"/>
        <v>0</v>
      </c>
      <c r="R57" s="39">
        <f t="shared" si="88"/>
        <v>0</v>
      </c>
      <c r="S57" s="39">
        <f t="shared" si="88"/>
        <v>0</v>
      </c>
      <c r="T57" s="70">
        <f t="shared" si="11"/>
        <v>95.586132940987056</v>
      </c>
      <c r="U57" s="70">
        <f>P57/F57*100</f>
        <v>95.586132940987056</v>
      </c>
      <c r="V57" s="70" t="e">
        <f t="shared" si="16"/>
        <v>#DIV/0!</v>
      </c>
      <c r="W57" s="70" t="e">
        <f t="shared" si="17"/>
        <v>#DIV/0!</v>
      </c>
      <c r="X57" s="13"/>
      <c r="Y57" s="13">
        <f t="shared" si="3"/>
        <v>68.586265591244128</v>
      </c>
      <c r="Z57" s="13">
        <f t="shared" si="4"/>
        <v>68.586265591244128</v>
      </c>
      <c r="AA57" s="13" t="e">
        <f t="shared" si="5"/>
        <v>#DIV/0!</v>
      </c>
      <c r="AB57" s="13" t="e">
        <f t="shared" si="6"/>
        <v>#DIV/0!</v>
      </c>
      <c r="AC57" s="14"/>
    </row>
    <row r="58" spans="1:29" s="50" customFormat="1" ht="31.5" x14ac:dyDescent="0.25">
      <c r="A58" s="48" t="s">
        <v>98</v>
      </c>
      <c r="B58" s="49"/>
      <c r="C58" s="45" t="s">
        <v>20</v>
      </c>
      <c r="D58" s="46" t="s">
        <v>66</v>
      </c>
      <c r="E58" s="44">
        <f>F58+G58+H58+I58</f>
        <v>57651114</v>
      </c>
      <c r="F58" s="44">
        <f t="shared" ref="F58:G58" si="89">F59</f>
        <v>57651114</v>
      </c>
      <c r="G58" s="44">
        <f t="shared" si="89"/>
        <v>0</v>
      </c>
      <c r="H58" s="44">
        <f>H59</f>
        <v>0</v>
      </c>
      <c r="I58" s="44">
        <f>I59</f>
        <v>0</v>
      </c>
      <c r="J58" s="44">
        <f t="shared" si="1"/>
        <v>80346218</v>
      </c>
      <c r="K58" s="44">
        <f t="shared" si="88"/>
        <v>80346218</v>
      </c>
      <c r="L58" s="44">
        <f t="shared" si="88"/>
        <v>0</v>
      </c>
      <c r="M58" s="44">
        <f t="shared" si="88"/>
        <v>0</v>
      </c>
      <c r="N58" s="44">
        <f>N59</f>
        <v>0</v>
      </c>
      <c r="O58" s="44">
        <f>P58+Q58+R58+S58</f>
        <v>55106470.469999999</v>
      </c>
      <c r="P58" s="44">
        <f t="shared" si="88"/>
        <v>55106470.469999999</v>
      </c>
      <c r="Q58" s="44">
        <f t="shared" si="88"/>
        <v>0</v>
      </c>
      <c r="R58" s="44">
        <f>R59</f>
        <v>0</v>
      </c>
      <c r="S58" s="44">
        <f>S59</f>
        <v>0</v>
      </c>
      <c r="T58" s="47">
        <f t="shared" si="11"/>
        <v>95.586132940987056</v>
      </c>
      <c r="U58" s="47">
        <f t="shared" si="15"/>
        <v>95.586132940987056</v>
      </c>
      <c r="V58" s="47" t="e">
        <f t="shared" si="16"/>
        <v>#DIV/0!</v>
      </c>
      <c r="W58" s="47" t="e">
        <f t="shared" si="17"/>
        <v>#DIV/0!</v>
      </c>
      <c r="X58" s="47"/>
      <c r="Y58" s="47">
        <f t="shared" si="3"/>
        <v>68.586265591244128</v>
      </c>
      <c r="Z58" s="47">
        <f t="shared" si="4"/>
        <v>68.586265591244128</v>
      </c>
      <c r="AA58" s="47" t="e">
        <f t="shared" si="5"/>
        <v>#DIV/0!</v>
      </c>
      <c r="AB58" s="47" t="e">
        <f t="shared" si="6"/>
        <v>#DIV/0!</v>
      </c>
      <c r="AC58" s="49"/>
    </row>
    <row r="59" spans="1:29" ht="22.5" x14ac:dyDescent="0.25">
      <c r="A59" s="22"/>
      <c r="B59" s="23" t="s">
        <v>61</v>
      </c>
      <c r="C59" s="5" t="s">
        <v>11</v>
      </c>
      <c r="D59" s="51"/>
      <c r="E59" s="3">
        <f>F59+G59+H59+I59</f>
        <v>57651114</v>
      </c>
      <c r="F59" s="65">
        <v>57651114</v>
      </c>
      <c r="G59" s="65">
        <v>0</v>
      </c>
      <c r="H59" s="65">
        <v>0</v>
      </c>
      <c r="I59" s="65">
        <v>0</v>
      </c>
      <c r="J59" s="65">
        <f t="shared" si="1"/>
        <v>80346218</v>
      </c>
      <c r="K59" s="65">
        <v>80346218</v>
      </c>
      <c r="L59" s="65">
        <v>0</v>
      </c>
      <c r="M59" s="65">
        <v>0</v>
      </c>
      <c r="N59" s="65">
        <v>0</v>
      </c>
      <c r="O59" s="65">
        <f>P59+Q59+R59+S59</f>
        <v>55106470.469999999</v>
      </c>
      <c r="P59" s="65">
        <v>55106470.469999999</v>
      </c>
      <c r="Q59" s="3">
        <v>0</v>
      </c>
      <c r="R59" s="3">
        <v>0</v>
      </c>
      <c r="S59" s="4">
        <v>0</v>
      </c>
      <c r="T59" s="17">
        <f t="shared" si="11"/>
        <v>95.586132940987056</v>
      </c>
      <c r="U59" s="17">
        <f t="shared" si="15"/>
        <v>95.586132940987056</v>
      </c>
      <c r="V59" s="17" t="e">
        <f t="shared" si="16"/>
        <v>#DIV/0!</v>
      </c>
      <c r="W59" s="17" t="e">
        <f>R59/H59*100</f>
        <v>#DIV/0!</v>
      </c>
      <c r="X59" s="17"/>
      <c r="Y59" s="17">
        <f t="shared" ref="Y59" si="90">O59/J59*100</f>
        <v>68.586265591244128</v>
      </c>
      <c r="Z59" s="17">
        <f t="shared" ref="Z59" si="91">P59/K59*100</f>
        <v>68.586265591244128</v>
      </c>
      <c r="AA59" s="17" t="e">
        <f t="shared" ref="AA59" si="92">Q59/L59*100</f>
        <v>#DIV/0!</v>
      </c>
      <c r="AB59" s="17" t="e">
        <f t="shared" ref="AB59" si="93">R59/M59*100</f>
        <v>#DIV/0!</v>
      </c>
      <c r="AC59" s="53"/>
    </row>
    <row r="60" spans="1:29" x14ac:dyDescent="0.25">
      <c r="T60" s="28"/>
      <c r="U60" s="29"/>
      <c r="V60" s="29"/>
      <c r="W60" s="29"/>
      <c r="X60" s="29"/>
      <c r="Y60" s="28"/>
      <c r="Z60" s="29"/>
      <c r="AA60" s="29"/>
      <c r="AB60" s="29"/>
    </row>
  </sheetData>
  <mergeCells count="13">
    <mergeCell ref="C1:AC1"/>
    <mergeCell ref="B2:B4"/>
    <mergeCell ref="A2:A4"/>
    <mergeCell ref="C6:C8"/>
    <mergeCell ref="B6:B9"/>
    <mergeCell ref="A6:A9"/>
    <mergeCell ref="Y2:AC3"/>
    <mergeCell ref="O2:S3"/>
    <mergeCell ref="T2:X3"/>
    <mergeCell ref="J2:N3"/>
    <mergeCell ref="C2:C4"/>
    <mergeCell ref="E2:I3"/>
    <mergeCell ref="D2:D3"/>
  </mergeCells>
  <pageMargins left="0.25" right="0.25" top="0.75" bottom="0.75" header="0.3" footer="0.3"/>
  <pageSetup paperSize="9" scale="47" fitToHeight="0" orientation="landscape" r:id="rId1"/>
  <colBreaks count="2" manualBreakCount="2">
    <brk id="14" max="55" man="1"/>
    <brk id="29"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D16" sqref="D16"/>
    </sheetView>
  </sheetViews>
  <sheetFormatPr defaultRowHeight="18.75" x14ac:dyDescent="0.25"/>
  <cols>
    <col min="1" max="1" width="93.42578125" style="34" customWidth="1"/>
    <col min="2" max="2" width="19" style="34" customWidth="1"/>
    <col min="3" max="3" width="21.28515625" style="34" customWidth="1"/>
    <col min="4" max="4" width="24.85546875" style="34" customWidth="1"/>
    <col min="5" max="5" width="132.5703125" style="34" customWidth="1"/>
    <col min="6" max="16384" width="9.140625" style="34"/>
  </cols>
  <sheetData>
    <row r="1" spans="1:5" ht="40.5" customHeight="1" x14ac:dyDescent="0.25">
      <c r="A1" s="89" t="s">
        <v>132</v>
      </c>
      <c r="B1" s="89"/>
      <c r="C1" s="89"/>
      <c r="D1" s="89"/>
      <c r="E1" s="89"/>
    </row>
    <row r="2" spans="1:5" ht="24" customHeight="1" x14ac:dyDescent="0.25">
      <c r="A2" s="90" t="s">
        <v>71</v>
      </c>
      <c r="B2" s="91" t="s">
        <v>124</v>
      </c>
      <c r="C2" s="90" t="s">
        <v>100</v>
      </c>
      <c r="D2" s="90"/>
      <c r="E2" s="90"/>
    </row>
    <row r="3" spans="1:5" ht="66" customHeight="1" x14ac:dyDescent="0.25">
      <c r="A3" s="90"/>
      <c r="B3" s="92"/>
      <c r="C3" s="31" t="s">
        <v>129</v>
      </c>
      <c r="D3" s="31" t="s">
        <v>128</v>
      </c>
      <c r="E3" s="31" t="s">
        <v>120</v>
      </c>
    </row>
    <row r="4" spans="1:5" x14ac:dyDescent="0.25">
      <c r="A4" s="31">
        <v>1</v>
      </c>
      <c r="B4" s="31" t="s">
        <v>101</v>
      </c>
      <c r="C4" s="31">
        <v>3</v>
      </c>
      <c r="D4" s="31">
        <v>4</v>
      </c>
      <c r="E4" s="31">
        <v>5</v>
      </c>
    </row>
    <row r="5" spans="1:5" ht="37.5" x14ac:dyDescent="0.25">
      <c r="A5" s="31" t="s">
        <v>69</v>
      </c>
      <c r="B5" s="31" t="s">
        <v>102</v>
      </c>
      <c r="C5" s="32">
        <f>'Сентябрь 2024'!O6</f>
        <v>3746583262.9300003</v>
      </c>
      <c r="D5" s="32">
        <f>'Сентябрь 2024'!T6</f>
        <v>84.208579999839941</v>
      </c>
      <c r="E5" s="31"/>
    </row>
    <row r="6" spans="1:5" ht="37.5" x14ac:dyDescent="0.25">
      <c r="A6" s="33" t="s">
        <v>103</v>
      </c>
      <c r="B6" s="31" t="s">
        <v>102</v>
      </c>
      <c r="C6" s="32">
        <f>'Сентябрь 2024'!O10</f>
        <v>3596013739.5900002</v>
      </c>
      <c r="D6" s="32">
        <f>'Сентябрь 2024'!T10</f>
        <v>83.712209721527614</v>
      </c>
      <c r="E6" s="31"/>
    </row>
    <row r="7" spans="1:5" ht="37.5" x14ac:dyDescent="0.25">
      <c r="A7" s="30" t="s">
        <v>5</v>
      </c>
      <c r="B7" s="31" t="s">
        <v>66</v>
      </c>
      <c r="C7" s="32">
        <f>'Сентябрь 2024'!O11</f>
        <v>3096110.63</v>
      </c>
      <c r="D7" s="32">
        <f>'Сентябрь 2024'!T11</f>
        <v>87.132307764179316</v>
      </c>
      <c r="E7" s="33" t="s">
        <v>138</v>
      </c>
    </row>
    <row r="8" spans="1:5" ht="286.5" customHeight="1" x14ac:dyDescent="0.25">
      <c r="A8" s="30" t="s">
        <v>76</v>
      </c>
      <c r="B8" s="75" t="s">
        <v>67</v>
      </c>
      <c r="C8" s="32">
        <f>'Сентябрь 2024'!O13</f>
        <v>719848.23</v>
      </c>
      <c r="D8" s="32">
        <f>'Сентябрь 2024'!T13</f>
        <v>0.42200887729234965</v>
      </c>
      <c r="E8" s="33" t="s">
        <v>143</v>
      </c>
    </row>
    <row r="9" spans="1:5" ht="194.25" customHeight="1" x14ac:dyDescent="0.25">
      <c r="A9" s="33" t="s">
        <v>104</v>
      </c>
      <c r="B9" s="31" t="s">
        <v>66</v>
      </c>
      <c r="C9" s="32">
        <f>'Сентябрь 2024'!O17</f>
        <v>3543574869.29</v>
      </c>
      <c r="D9" s="32">
        <f>'Сентябрь 2024'!T17</f>
        <v>87.270181615147152</v>
      </c>
      <c r="E9" s="54" t="s">
        <v>139</v>
      </c>
    </row>
    <row r="10" spans="1:5" ht="88.5" customHeight="1" x14ac:dyDescent="0.25">
      <c r="A10" s="30" t="s">
        <v>105</v>
      </c>
      <c r="B10" s="31" t="s">
        <v>66</v>
      </c>
      <c r="C10" s="32">
        <f>'Сентябрь 2024'!O35</f>
        <v>20968429.370000001</v>
      </c>
      <c r="D10" s="32">
        <f>'Сентябрь 2024'!T35</f>
        <v>67.944373470703084</v>
      </c>
      <c r="E10" s="54" t="s">
        <v>140</v>
      </c>
    </row>
    <row r="11" spans="1:5" ht="75" x14ac:dyDescent="0.25">
      <c r="A11" s="30" t="s">
        <v>106</v>
      </c>
      <c r="B11" s="31" t="s">
        <v>66</v>
      </c>
      <c r="C11" s="32">
        <f>'Сентябрь 2024'!O37</f>
        <v>36000</v>
      </c>
      <c r="D11" s="32">
        <f>'Сентябрь 2024'!T37</f>
        <v>81.818181818181827</v>
      </c>
      <c r="E11" s="54" t="s">
        <v>141</v>
      </c>
    </row>
    <row r="12" spans="1:5" ht="42" customHeight="1" x14ac:dyDescent="0.25">
      <c r="A12" s="33" t="s">
        <v>107</v>
      </c>
      <c r="B12" s="31" t="s">
        <v>66</v>
      </c>
      <c r="C12" s="32">
        <f>'Сентябрь 2024'!O39</f>
        <v>2819903.84</v>
      </c>
      <c r="D12" s="32">
        <f>'Сентябрь 2024'!T39</f>
        <v>74.213561806609178</v>
      </c>
      <c r="E12" s="54" t="s">
        <v>142</v>
      </c>
    </row>
    <row r="13" spans="1:5" ht="379.5" customHeight="1" x14ac:dyDescent="0.25">
      <c r="A13" s="33" t="s">
        <v>123</v>
      </c>
      <c r="B13" s="75" t="s">
        <v>67</v>
      </c>
      <c r="C13" s="32">
        <f>'Сентябрь 2024'!T44</f>
        <v>93.991769864426246</v>
      </c>
      <c r="D13" s="32">
        <f>'Сентябрь 2024'!T44</f>
        <v>93.991769864426246</v>
      </c>
      <c r="E13" s="97" t="s">
        <v>144</v>
      </c>
    </row>
    <row r="14" spans="1:5" ht="56.25" x14ac:dyDescent="0.25">
      <c r="A14" s="30" t="s">
        <v>108</v>
      </c>
      <c r="B14" s="31" t="s">
        <v>66</v>
      </c>
      <c r="C14" s="32">
        <f>'Сентябрь 2024'!O42</f>
        <v>49000</v>
      </c>
      <c r="D14" s="32">
        <f>'Сентябрь 2024'!T42</f>
        <v>89.090909090909093</v>
      </c>
      <c r="E14" s="54" t="s">
        <v>136</v>
      </c>
    </row>
    <row r="15" spans="1:5" ht="37.5" x14ac:dyDescent="0.25">
      <c r="A15" s="55" t="s">
        <v>109</v>
      </c>
      <c r="B15" s="59" t="s">
        <v>66</v>
      </c>
      <c r="C15" s="57">
        <f>'Сентябрь 2024'!O47</f>
        <v>42223795.799999997</v>
      </c>
      <c r="D15" s="57">
        <f>'Сентябрь 2024'!T47</f>
        <v>99.758066617702497</v>
      </c>
      <c r="E15" s="55"/>
    </row>
    <row r="16" spans="1:5" ht="37.5" x14ac:dyDescent="0.25">
      <c r="A16" s="33" t="s">
        <v>113</v>
      </c>
      <c r="B16" s="31" t="s">
        <v>66</v>
      </c>
      <c r="C16" s="32">
        <f>'Сентябрь 2024'!O48</f>
        <v>42223795.799999997</v>
      </c>
      <c r="D16" s="32">
        <f>'Сентябрь 2024'!T48</f>
        <v>99.758066617702497</v>
      </c>
      <c r="E16" s="54"/>
    </row>
    <row r="17" spans="1:5" x14ac:dyDescent="0.25">
      <c r="A17" s="58" t="s">
        <v>110</v>
      </c>
      <c r="B17" s="59" t="s">
        <v>66</v>
      </c>
      <c r="C17" s="60">
        <f>'Сентябрь 2024'!O51</f>
        <v>53239257.07</v>
      </c>
      <c r="D17" s="60">
        <f>'Сентябрь 2024'!T51</f>
        <v>99.499488665665197</v>
      </c>
      <c r="E17" s="55"/>
    </row>
    <row r="18" spans="1:5" ht="35.25" customHeight="1" x14ac:dyDescent="0.25">
      <c r="A18" s="33" t="s">
        <v>114</v>
      </c>
      <c r="B18" s="31" t="s">
        <v>66</v>
      </c>
      <c r="C18" s="32">
        <f>'Сентябрь 2024'!O52</f>
        <v>53239257.07</v>
      </c>
      <c r="D18" s="32">
        <f>'Сентябрь 2024'!T52</f>
        <v>99.499488665665197</v>
      </c>
      <c r="E18" s="54"/>
    </row>
    <row r="19" spans="1:5" ht="37.5" x14ac:dyDescent="0.25">
      <c r="A19" s="55" t="s">
        <v>111</v>
      </c>
      <c r="B19" s="56" t="s">
        <v>66</v>
      </c>
      <c r="C19" s="57">
        <f>'Сентябрь 2024'!O57</f>
        <v>55106470.469999999</v>
      </c>
      <c r="D19" s="57">
        <f>'Сентябрь 2024'!T57</f>
        <v>95.586132940987056</v>
      </c>
      <c r="E19" s="55"/>
    </row>
    <row r="20" spans="1:5" ht="105" customHeight="1" x14ac:dyDescent="0.25">
      <c r="A20" s="30" t="s">
        <v>115</v>
      </c>
      <c r="B20" s="36" t="s">
        <v>66</v>
      </c>
      <c r="C20" s="35">
        <f>'Сентябрь 2024'!O58</f>
        <v>55106470.469999999</v>
      </c>
      <c r="D20" s="35">
        <f>'Сентябрь 2024'!T58</f>
        <v>95.586132940987056</v>
      </c>
      <c r="E20" s="54" t="s">
        <v>137</v>
      </c>
    </row>
  </sheetData>
  <mergeCells count="4">
    <mergeCell ref="A1:E1"/>
    <mergeCell ref="A2:A3"/>
    <mergeCell ref="C2:E2"/>
    <mergeCell ref="B2:B3"/>
  </mergeCells>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Сентябрь 2024</vt:lpstr>
      <vt:lpstr>Пояснение</vt:lpstr>
      <vt:lpstr>Пояснение!Область_печати</vt:lpstr>
      <vt:lpstr>'Сентябрь 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Юрьевна Труханова</dc:creator>
  <cp:lastModifiedBy>Кристина Чурилова</cp:lastModifiedBy>
  <cp:lastPrinted>2024-08-05T12:14:46Z</cp:lastPrinted>
  <dcterms:created xsi:type="dcterms:W3CDTF">2015-06-05T18:19:34Z</dcterms:created>
  <dcterms:modified xsi:type="dcterms:W3CDTF">2024-10-09T04:32:59Z</dcterms:modified>
</cp:coreProperties>
</file>