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ЧуриловаКР\Desktop\ОТЧЕТЫ\2024\ЕЖЕМЕСЯЧНО в ДДА на сайт до 10 числа\2024 год\10. на 31.10.2024\"/>
    </mc:Choice>
  </mc:AlternateContent>
  <bookViews>
    <workbookView xWindow="-120" yWindow="-120" windowWidth="29040" windowHeight="15840"/>
  </bookViews>
  <sheets>
    <sheet name="Октябрь 2024" sheetId="1" r:id="rId1"/>
    <sheet name="Пояснение" sheetId="2" r:id="rId2"/>
  </sheets>
  <definedNames>
    <definedName name="_xlnm.Print_Area" localSheetId="0">'Октябрь 2024'!$A$1:$U$60</definedName>
    <definedName name="_xlnm.Print_Area" localSheetId="1">Пояснение!$A$1:$E$21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37" i="1" l="1"/>
  <c r="K37" i="1"/>
  <c r="T37" i="1"/>
  <c r="S37" i="1"/>
  <c r="R37" i="1"/>
  <c r="D11" i="2"/>
  <c r="C11" i="2"/>
  <c r="D10" i="2"/>
  <c r="C10" i="2"/>
  <c r="F37" i="1"/>
  <c r="M35" i="1"/>
  <c r="N35" i="1"/>
  <c r="L35" i="1"/>
  <c r="H35" i="1"/>
  <c r="I35" i="1"/>
  <c r="G35" i="1"/>
  <c r="L50" i="1" l="1"/>
  <c r="T33" i="1" l="1"/>
  <c r="S33" i="1"/>
  <c r="R33" i="1"/>
  <c r="K33" i="1"/>
  <c r="F33" i="1"/>
  <c r="Q33" i="1" l="1"/>
  <c r="O17" i="1" l="1"/>
  <c r="N17" i="1"/>
  <c r="M17" i="1"/>
  <c r="L17" i="1"/>
  <c r="J17" i="1"/>
  <c r="I17" i="1"/>
  <c r="G17" i="1"/>
  <c r="E17" i="1"/>
  <c r="T20" i="1"/>
  <c r="S20" i="1"/>
  <c r="R20" i="1"/>
  <c r="K20" i="1"/>
  <c r="F20" i="1"/>
  <c r="Q20" i="1" l="1"/>
  <c r="G50" i="1" l="1"/>
  <c r="M13" i="1" l="1"/>
  <c r="N13" i="1"/>
  <c r="O13" i="1"/>
  <c r="L13" i="1"/>
  <c r="H13" i="1" l="1"/>
  <c r="G13" i="1"/>
  <c r="E45" i="1" l="1"/>
  <c r="F47" i="1"/>
  <c r="F46" i="1"/>
  <c r="K47" i="1"/>
  <c r="K46" i="1"/>
  <c r="T46" i="1"/>
  <c r="T47" i="1"/>
  <c r="S46" i="1"/>
  <c r="S47" i="1"/>
  <c r="R46" i="1"/>
  <c r="R47" i="1"/>
  <c r="P44" i="1"/>
  <c r="P46" i="1"/>
  <c r="P47" i="1"/>
  <c r="Q46" i="1" l="1"/>
  <c r="Q47" i="1"/>
  <c r="T16" i="1"/>
  <c r="S16" i="1"/>
  <c r="R16" i="1"/>
  <c r="K16" i="1"/>
  <c r="F16" i="1"/>
  <c r="Q16" i="1" l="1"/>
  <c r="F45" i="1"/>
  <c r="G45" i="1"/>
  <c r="G8" i="1" s="1"/>
  <c r="H45" i="1"/>
  <c r="H8" i="1" s="1"/>
  <c r="I45" i="1"/>
  <c r="J45" i="1"/>
  <c r="K45" i="1"/>
  <c r="C14" i="2" s="1"/>
  <c r="L45" i="1"/>
  <c r="M45" i="1"/>
  <c r="M8" i="1" s="1"/>
  <c r="N45" i="1"/>
  <c r="N8" i="1" s="1"/>
  <c r="O45" i="1"/>
  <c r="P45" i="1" s="1"/>
  <c r="L8" i="1" l="1"/>
  <c r="R45" i="1"/>
  <c r="Q45" i="1"/>
  <c r="D14" i="2" s="1"/>
  <c r="S45" i="1"/>
  <c r="T45" i="1"/>
  <c r="T60" i="1" l="1"/>
  <c r="S60" i="1"/>
  <c r="R60" i="1"/>
  <c r="F34" i="1"/>
  <c r="H17" i="1"/>
  <c r="O49" i="1"/>
  <c r="N49" i="1"/>
  <c r="M49" i="1"/>
  <c r="L49" i="1"/>
  <c r="I49" i="1"/>
  <c r="H49" i="1"/>
  <c r="G49" i="1"/>
  <c r="T51" i="1"/>
  <c r="S51" i="1"/>
  <c r="R51" i="1"/>
  <c r="K51" i="1"/>
  <c r="F51" i="1"/>
  <c r="Q51" i="1" l="1"/>
  <c r="G53" i="1"/>
  <c r="K60" i="1" l="1"/>
  <c r="K50" i="1"/>
  <c r="K44" i="1"/>
  <c r="K42" i="1"/>
  <c r="K41" i="1"/>
  <c r="K39" i="1"/>
  <c r="K36" i="1"/>
  <c r="K27" i="1"/>
  <c r="K28" i="1"/>
  <c r="K29" i="1"/>
  <c r="K30" i="1"/>
  <c r="K31" i="1"/>
  <c r="K32" i="1"/>
  <c r="K34" i="1"/>
  <c r="K23" i="1"/>
  <c r="K24" i="1"/>
  <c r="K25" i="1"/>
  <c r="K26" i="1"/>
  <c r="K19" i="1"/>
  <c r="K21" i="1"/>
  <c r="K22" i="1"/>
  <c r="K15" i="1"/>
  <c r="K14" i="1"/>
  <c r="K12" i="1"/>
  <c r="O59" i="1"/>
  <c r="E59" i="1"/>
  <c r="O35" i="1"/>
  <c r="O38" i="1"/>
  <c r="O40" i="1"/>
  <c r="O43" i="1"/>
  <c r="O53" i="1"/>
  <c r="K55" i="1"/>
  <c r="K56" i="1"/>
  <c r="K57" i="1"/>
  <c r="K54" i="1"/>
  <c r="E53" i="1"/>
  <c r="E49" i="1"/>
  <c r="E48" i="1" s="1"/>
  <c r="E43" i="1"/>
  <c r="E40" i="1"/>
  <c r="E38" i="1"/>
  <c r="E35" i="1"/>
  <c r="E58" i="1" l="1"/>
  <c r="K18" i="1"/>
  <c r="J35" i="1" l="1"/>
  <c r="L38" i="1"/>
  <c r="M38" i="1"/>
  <c r="N38" i="1"/>
  <c r="G38" i="1"/>
  <c r="H38" i="1"/>
  <c r="I38" i="1"/>
  <c r="J38" i="1"/>
  <c r="L40" i="1"/>
  <c r="M40" i="1"/>
  <c r="N40" i="1"/>
  <c r="G40" i="1"/>
  <c r="H40" i="1"/>
  <c r="I40" i="1"/>
  <c r="J40" i="1"/>
  <c r="L43" i="1"/>
  <c r="M43" i="1"/>
  <c r="N43" i="1"/>
  <c r="G43" i="1"/>
  <c r="H43" i="1"/>
  <c r="I43" i="1"/>
  <c r="J43" i="1"/>
  <c r="J49" i="1"/>
  <c r="L53" i="1"/>
  <c r="M53" i="1"/>
  <c r="N53" i="1"/>
  <c r="H53" i="1"/>
  <c r="I53" i="1"/>
  <c r="J53" i="1"/>
  <c r="L59" i="1"/>
  <c r="M59" i="1"/>
  <c r="N59" i="1"/>
  <c r="G59" i="1"/>
  <c r="G58" i="1" s="1"/>
  <c r="H59" i="1"/>
  <c r="I59" i="1"/>
  <c r="J59" i="1"/>
  <c r="K43" i="1" l="1"/>
  <c r="C15" i="2" s="1"/>
  <c r="K59" i="1"/>
  <c r="C21" i="2" s="1"/>
  <c r="K49" i="1"/>
  <c r="C17" i="2" s="1"/>
  <c r="K35" i="1"/>
  <c r="K38" i="1"/>
  <c r="K53" i="1"/>
  <c r="C19" i="2" s="1"/>
  <c r="K40" i="1"/>
  <c r="C13" i="2" s="1"/>
  <c r="K17" i="1"/>
  <c r="C9" i="2" s="1"/>
  <c r="F59" i="1"/>
  <c r="C12" i="2" l="1"/>
  <c r="T9" i="1"/>
  <c r="T12" i="1"/>
  <c r="T14" i="1"/>
  <c r="T15" i="1"/>
  <c r="T18" i="1"/>
  <c r="T19" i="1"/>
  <c r="T21" i="1"/>
  <c r="T22" i="1"/>
  <c r="T23" i="1"/>
  <c r="T24" i="1"/>
  <c r="T25" i="1"/>
  <c r="T26" i="1"/>
  <c r="T27" i="1"/>
  <c r="T28" i="1"/>
  <c r="T29" i="1"/>
  <c r="T30" i="1"/>
  <c r="T31" i="1"/>
  <c r="T32" i="1"/>
  <c r="T34" i="1"/>
  <c r="T36" i="1"/>
  <c r="T39" i="1"/>
  <c r="T41" i="1"/>
  <c r="T42" i="1"/>
  <c r="T44" i="1"/>
  <c r="T50" i="1"/>
  <c r="T54" i="1"/>
  <c r="T55" i="1"/>
  <c r="T56" i="1"/>
  <c r="T57" i="1"/>
  <c r="S9" i="1"/>
  <c r="S12" i="1"/>
  <c r="S14" i="1"/>
  <c r="S15" i="1"/>
  <c r="S18" i="1"/>
  <c r="S19" i="1"/>
  <c r="S21" i="1"/>
  <c r="S22" i="1"/>
  <c r="S23" i="1"/>
  <c r="S24" i="1"/>
  <c r="S25" i="1"/>
  <c r="S26" i="1"/>
  <c r="S27" i="1"/>
  <c r="S28" i="1"/>
  <c r="S29" i="1"/>
  <c r="S30" i="1"/>
  <c r="S31" i="1"/>
  <c r="S32" i="1"/>
  <c r="S34" i="1"/>
  <c r="S36" i="1"/>
  <c r="S39" i="1"/>
  <c r="S41" i="1"/>
  <c r="S42" i="1"/>
  <c r="S44" i="1"/>
  <c r="S50" i="1"/>
  <c r="S54" i="1"/>
  <c r="S55" i="1"/>
  <c r="S56" i="1"/>
  <c r="S57" i="1"/>
  <c r="R9" i="1"/>
  <c r="R12" i="1"/>
  <c r="R14" i="1"/>
  <c r="R15" i="1"/>
  <c r="R18" i="1"/>
  <c r="R19" i="1"/>
  <c r="R21" i="1"/>
  <c r="R22" i="1"/>
  <c r="R23" i="1"/>
  <c r="R24" i="1"/>
  <c r="R25" i="1"/>
  <c r="R26" i="1"/>
  <c r="R27" i="1"/>
  <c r="R28" i="1"/>
  <c r="R29" i="1"/>
  <c r="R30" i="1"/>
  <c r="R31" i="1"/>
  <c r="R32" i="1"/>
  <c r="R34" i="1"/>
  <c r="R36" i="1"/>
  <c r="R39" i="1"/>
  <c r="R41" i="1"/>
  <c r="R42" i="1"/>
  <c r="R44" i="1"/>
  <c r="R50" i="1"/>
  <c r="R54" i="1"/>
  <c r="R55" i="1"/>
  <c r="R56" i="1"/>
  <c r="R57" i="1"/>
  <c r="P12" i="1"/>
  <c r="F9" i="1" l="1"/>
  <c r="Q9" i="1" s="1"/>
  <c r="F12" i="1"/>
  <c r="Q12" i="1" s="1"/>
  <c r="F14" i="1"/>
  <c r="F15" i="1"/>
  <c r="Q15" i="1" s="1"/>
  <c r="F18" i="1"/>
  <c r="Q18" i="1" s="1"/>
  <c r="F19" i="1"/>
  <c r="Q19" i="1" s="1"/>
  <c r="F21" i="1"/>
  <c r="Q21" i="1" s="1"/>
  <c r="F22" i="1"/>
  <c r="Q22" i="1" s="1"/>
  <c r="F23" i="1"/>
  <c r="Q23" i="1" s="1"/>
  <c r="F24" i="1"/>
  <c r="Q24" i="1" s="1"/>
  <c r="F25" i="1"/>
  <c r="Q25" i="1" s="1"/>
  <c r="F26" i="1"/>
  <c r="Q26" i="1" s="1"/>
  <c r="F27" i="1"/>
  <c r="Q27" i="1" s="1"/>
  <c r="F28" i="1"/>
  <c r="Q28" i="1" s="1"/>
  <c r="F29" i="1"/>
  <c r="Q29" i="1" s="1"/>
  <c r="F30" i="1"/>
  <c r="Q30" i="1" s="1"/>
  <c r="F31" i="1"/>
  <c r="Q31" i="1" s="1"/>
  <c r="F32" i="1"/>
  <c r="Q32" i="1" s="1"/>
  <c r="Q34" i="1"/>
  <c r="F36" i="1"/>
  <c r="Q36" i="1" s="1"/>
  <c r="F39" i="1"/>
  <c r="Q39" i="1" s="1"/>
  <c r="F41" i="1"/>
  <c r="Q41" i="1" s="1"/>
  <c r="F42" i="1"/>
  <c r="Q42" i="1" s="1"/>
  <c r="F44" i="1"/>
  <c r="Q44" i="1" s="1"/>
  <c r="F50" i="1"/>
  <c r="Q50" i="1" s="1"/>
  <c r="F54" i="1"/>
  <c r="Q54" i="1" s="1"/>
  <c r="F55" i="1"/>
  <c r="Q55" i="1" s="1"/>
  <c r="F56" i="1"/>
  <c r="Q56" i="1" s="1"/>
  <c r="F57" i="1"/>
  <c r="Q57" i="1" s="1"/>
  <c r="F60" i="1"/>
  <c r="Q60" i="1" s="1"/>
  <c r="Q14" i="1" l="1"/>
  <c r="F13" i="1"/>
  <c r="F8" i="1" s="1"/>
  <c r="E11" i="1"/>
  <c r="G11" i="1"/>
  <c r="G10" i="1" s="1"/>
  <c r="H11" i="1"/>
  <c r="H10" i="1" s="1"/>
  <c r="I11" i="1"/>
  <c r="J11" i="1"/>
  <c r="L11" i="1"/>
  <c r="L10" i="1" s="1"/>
  <c r="M11" i="1"/>
  <c r="M10" i="1" s="1"/>
  <c r="N11" i="1"/>
  <c r="N10" i="1" s="1"/>
  <c r="O11" i="1"/>
  <c r="E13" i="1"/>
  <c r="I13" i="1"/>
  <c r="I8" i="1" s="1"/>
  <c r="J13" i="1"/>
  <c r="J8" i="1" s="1"/>
  <c r="O8" i="1"/>
  <c r="H48" i="1"/>
  <c r="I48" i="1"/>
  <c r="J48" i="1"/>
  <c r="O48" i="1"/>
  <c r="H58" i="1"/>
  <c r="I58" i="1"/>
  <c r="J58" i="1"/>
  <c r="O58" i="1"/>
  <c r="T13" i="1" l="1"/>
  <c r="E8" i="1"/>
  <c r="J10" i="1"/>
  <c r="E10" i="1"/>
  <c r="I10" i="1"/>
  <c r="O10" i="1"/>
  <c r="E7" i="1"/>
  <c r="E6" i="1" s="1"/>
  <c r="K13" i="1"/>
  <c r="K11" i="1"/>
  <c r="S11" i="1"/>
  <c r="N58" i="1"/>
  <c r="T59" i="1"/>
  <c r="M58" i="1"/>
  <c r="S59" i="1"/>
  <c r="R13" i="1"/>
  <c r="T11" i="1"/>
  <c r="L58" i="1"/>
  <c r="R11" i="1"/>
  <c r="S13" i="1"/>
  <c r="P43" i="1"/>
  <c r="P11" i="1"/>
  <c r="F11" i="1"/>
  <c r="I52" i="1"/>
  <c r="E52" i="1"/>
  <c r="O52" i="1"/>
  <c r="J52" i="1"/>
  <c r="C8" i="2" l="1"/>
  <c r="K8" i="1"/>
  <c r="Q8" i="1" s="1"/>
  <c r="K10" i="1"/>
  <c r="C6" i="2" s="1"/>
  <c r="C7" i="2"/>
  <c r="Q11" i="1"/>
  <c r="D7" i="2" s="1"/>
  <c r="Q13" i="1"/>
  <c r="D8" i="2" s="1"/>
  <c r="K58" i="1"/>
  <c r="C20" i="2" s="1"/>
  <c r="S17" i="1"/>
  <c r="R53" i="1"/>
  <c r="F17" i="1"/>
  <c r="Q17" i="1" s="1"/>
  <c r="D9" i="2" s="1"/>
  <c r="S38" i="1"/>
  <c r="N52" i="1"/>
  <c r="T53" i="1"/>
  <c r="L52" i="1"/>
  <c r="S40" i="1"/>
  <c r="S8" i="1"/>
  <c r="S43" i="1"/>
  <c r="L48" i="1"/>
  <c r="M48" i="1"/>
  <c r="S49" i="1"/>
  <c r="T43" i="1"/>
  <c r="T10" i="1"/>
  <c r="M52" i="1"/>
  <c r="T40" i="1"/>
  <c r="S35" i="1"/>
  <c r="T8" i="1"/>
  <c r="T35" i="1"/>
  <c r="T38" i="1"/>
  <c r="R17" i="1"/>
  <c r="T17" i="1"/>
  <c r="N48" i="1"/>
  <c r="T49" i="1"/>
  <c r="S58" i="1"/>
  <c r="T58" i="1"/>
  <c r="R8" i="1"/>
  <c r="F35" i="1"/>
  <c r="Q35" i="1" s="1"/>
  <c r="R35" i="1"/>
  <c r="F38" i="1"/>
  <c r="Q38" i="1" s="1"/>
  <c r="D12" i="2" s="1"/>
  <c r="R38" i="1"/>
  <c r="F40" i="1"/>
  <c r="Q40" i="1" s="1"/>
  <c r="D13" i="2" s="1"/>
  <c r="R40" i="1"/>
  <c r="F43" i="1"/>
  <c r="Q43" i="1" s="1"/>
  <c r="D15" i="2" s="1"/>
  <c r="R43" i="1"/>
  <c r="F49" i="1"/>
  <c r="Q49" i="1" s="1"/>
  <c r="D17" i="2" s="1"/>
  <c r="R49" i="1"/>
  <c r="H52" i="1"/>
  <c r="S53" i="1"/>
  <c r="Q59" i="1"/>
  <c r="D21" i="2" s="1"/>
  <c r="R59" i="1"/>
  <c r="K52" i="1"/>
  <c r="G52" i="1"/>
  <c r="F53" i="1"/>
  <c r="Q53" i="1" s="1"/>
  <c r="D19" i="2" s="1"/>
  <c r="K48" i="1"/>
  <c r="C16" i="2" s="1"/>
  <c r="H7" i="1"/>
  <c r="M7" i="1"/>
  <c r="O7" i="1"/>
  <c r="O6" i="1" s="1"/>
  <c r="N7" i="1"/>
  <c r="L7" i="1"/>
  <c r="I7" i="1"/>
  <c r="G48" i="1"/>
  <c r="G7" i="1"/>
  <c r="K7" i="1"/>
  <c r="J7" i="1"/>
  <c r="F10" i="1" l="1"/>
  <c r="Q10" i="1" s="1"/>
  <c r="D6" i="2" s="1"/>
  <c r="C18" i="2"/>
  <c r="S52" i="1"/>
  <c r="S48" i="1"/>
  <c r="T52" i="1"/>
  <c r="T48" i="1"/>
  <c r="S10" i="1"/>
  <c r="I6" i="1"/>
  <c r="T7" i="1"/>
  <c r="R10" i="1"/>
  <c r="F48" i="1"/>
  <c r="Q48" i="1" s="1"/>
  <c r="D16" i="2" s="1"/>
  <c r="R48" i="1"/>
  <c r="F52" i="1"/>
  <c r="Q52" i="1" s="1"/>
  <c r="D18" i="2" s="1"/>
  <c r="R52" i="1"/>
  <c r="H6" i="1"/>
  <c r="S7" i="1"/>
  <c r="F58" i="1"/>
  <c r="Q58" i="1" s="1"/>
  <c r="D20" i="2" s="1"/>
  <c r="R58" i="1"/>
  <c r="G6" i="1"/>
  <c r="R7" i="1"/>
  <c r="L6" i="1"/>
  <c r="K6" i="1"/>
  <c r="N6" i="1"/>
  <c r="M6" i="1"/>
  <c r="J6" i="1"/>
  <c r="F7" i="1"/>
  <c r="Q7" i="1" s="1"/>
  <c r="C5" i="2" l="1"/>
  <c r="R6" i="1"/>
  <c r="S6" i="1"/>
  <c r="T6" i="1"/>
  <c r="F6" i="1"/>
  <c r="Q6" i="1" s="1"/>
  <c r="D5" i="2" s="1"/>
</calcChain>
</file>

<file path=xl/sharedStrings.xml><?xml version="1.0" encoding="utf-8"?>
<sst xmlns="http://schemas.openxmlformats.org/spreadsheetml/2006/main" count="204" uniqueCount="137">
  <si>
    <t>Всего</t>
  </si>
  <si>
    <t>Местный бюджет</t>
  </si>
  <si>
    <t>Внебюджетные источники</t>
  </si>
  <si>
    <t>Федеральный бюджет</t>
  </si>
  <si>
    <t>Окружной бюджет</t>
  </si>
  <si>
    <t>Региональный проект «Патриотическое воспитание граждан Российской Федерации»</t>
  </si>
  <si>
    <t>ЦСР</t>
  </si>
  <si>
    <t>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</si>
  <si>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</si>
  <si>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</si>
  <si>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</si>
  <si>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 xml:space="preserve">Расходы на обеспечение деятельности (оказание услуг) муниципальных учреждений </t>
  </si>
  <si>
    <t>Реализация мероприятий</t>
  </si>
  <si>
    <t>Реализация мероприятий по содействию трудоустройству граждан за счет средств бюджета автономного округа</t>
  </si>
  <si>
    <t>Иные межбюджетные трансферты на реализацию наказов избирателей  депутатам Думы ХМАО-Югры за счет средств автономного округа</t>
  </si>
  <si>
    <t>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</si>
  <si>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 xml:space="preserve">Реализация мероприятий </t>
  </si>
  <si>
    <t xml:space="preserve">Мероприятия по организации отдыха и оздоровления детей </t>
  </si>
  <si>
    <t>Расходы на обеспечение функций органов местного самоуправления</t>
  </si>
  <si>
    <t>Направление (подпрограмма) «Летний отдых и оздоровление»</t>
  </si>
  <si>
    <t>Структурный элемент «Комплекс процессных мероприятий «Обеспечение функционирования казённого учреждения» (всего), в том числе:</t>
  </si>
  <si>
    <t>021ЕB51790</t>
  </si>
  <si>
    <t>02417S2050</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</si>
  <si>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</si>
  <si>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</si>
  <si>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Структурный элемент «Содействие развитию летнего отдыха и оздоровления» (всего), в том числе:</t>
  </si>
  <si>
    <t>02 5 01 82090</t>
  </si>
  <si>
    <t>02 5 01 S2090</t>
  </si>
  <si>
    <t>02 4 01 02040</t>
  </si>
  <si>
    <t>02 4 11 00590</t>
  </si>
  <si>
    <t>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</si>
  <si>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</si>
  <si>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</si>
  <si>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02 4 11 82470</t>
  </si>
  <si>
    <t>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</si>
  <si>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02 4 11 82480</t>
  </si>
  <si>
    <t>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</si>
  <si>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02 4 11 84030</t>
  </si>
  <si>
    <t>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</si>
  <si>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02 4 11 84050</t>
  </si>
  <si>
    <t>02 4 11 84301</t>
  </si>
  <si>
    <t>02 4 11 61804</t>
  </si>
  <si>
    <t>02 4 11 84302</t>
  </si>
  <si>
    <t>02 4 11 84303</t>
  </si>
  <si>
    <t>02 4 11 84304</t>
  </si>
  <si>
    <t>02 4 11 85060</t>
  </si>
  <si>
    <t>02 4 11 99990</t>
  </si>
  <si>
    <t>02 4 11 L3040</t>
  </si>
  <si>
    <t>02 4 11 85160</t>
  </si>
  <si>
    <t>02 4 12 0000</t>
  </si>
  <si>
    <t>02 4 12 99990</t>
  </si>
  <si>
    <t>02 4 13 99990</t>
  </si>
  <si>
    <t>02 4 13 0000</t>
  </si>
  <si>
    <t>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</si>
  <si>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02 4 14 0000</t>
  </si>
  <si>
    <t>02 4 14 84305</t>
  </si>
  <si>
    <t>02 4 14 99990</t>
  </si>
  <si>
    <t>02 4 15 99990</t>
  </si>
  <si>
    <t>02 4 16 20010</t>
  </si>
  <si>
    <t>02 4 16 82050</t>
  </si>
  <si>
    <t>02 4 16 84080</t>
  </si>
  <si>
    <t>02 4 17 00590</t>
  </si>
  <si>
    <t>Направление (подпрограмма) «Ресурсное обеспечение функционирования казённого учреждения»</t>
  </si>
  <si>
    <t>02 4 16 00000</t>
  </si>
  <si>
    <t>Направление (подпрограмма) «Дошкольного, общего и дополнительного образования детей»</t>
  </si>
  <si>
    <t>Ответственный исполнитель</t>
  </si>
  <si>
    <t>ДО</t>
  </si>
  <si>
    <t>ДГиЗО</t>
  </si>
  <si>
    <t>ДО, ДГиЗО в том числе:</t>
  </si>
  <si>
    <t>Муниципальная программа «Развитие образования в городе Нефтеюганске» (всего), в том числе:</t>
  </si>
  <si>
    <t>Объем налоговых расходов муниципального образования (справочно)</t>
  </si>
  <si>
    <t>Наименование муниципальной программы, структурного элемента, источник финансового обеспечения</t>
  </si>
  <si>
    <t>Структурный элемент «Комплекс процессных мероприятий «Повышение уровня правового воспитания участников дорожного движения, культуры их поведения и профилактика детского дорожно-транспортного травматизма» (всего), в том числе:</t>
  </si>
  <si>
    <t>Структурный элемент «Комплекс процессных мероприятий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 (всего), в том числе:</t>
  </si>
  <si>
    <t>Структурный элемент «Комплекс процессных мероприятий "Персонифицированное финансирование дополнительного образования» (всего), в том числе:</t>
  </si>
  <si>
    <t>Структурный элемент «Комплекс процессных мероприятий «Содействие развитию дошкольного, общего и дополнительного образования детей и их воспитания» (всего), в том числе:</t>
  </si>
  <si>
    <t>Региональный проект «Укрепление материально-технической базы образовательных организаций, организаций для отдыха и оздоровления детей»</t>
  </si>
  <si>
    <t>Структурный элемент «Комплекс процессных мероприятий «Качество образования» (всего), в том числе:</t>
  </si>
  <si>
    <t>Структурный элемент «Комплекс процессных мероприятий «Обеспечение деятельности органов местного самоуправления города Нефтеюганска» (всего), в том числе:</t>
  </si>
  <si>
    <t>«На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местного бюджета, за счет средств бюджета автономного округа, за счет средств федерального бюджета»</t>
  </si>
  <si>
    <t>Создание образовательных организаций, организаций для отдыха и оздоровления детей за счет средств бюджета автономного округа»</t>
  </si>
  <si>
    <t>Создание образовательных организаций, организаций для отдыха и оздоровления детей»</t>
  </si>
  <si>
    <t>ГРБС</t>
  </si>
  <si>
    <t>№ п/п</t>
  </si>
  <si>
    <t>1.1.</t>
  </si>
  <si>
    <t>1.2.</t>
  </si>
  <si>
    <t>1.3.</t>
  </si>
  <si>
    <t>2.1.</t>
  </si>
  <si>
    <t>3.</t>
  </si>
  <si>
    <t>4.</t>
  </si>
  <si>
    <t>2.</t>
  </si>
  <si>
    <t>1.4.</t>
  </si>
  <si>
    <t>1.5.</t>
  </si>
  <si>
    <t>1.6.</t>
  </si>
  <si>
    <t>1.7.</t>
  </si>
  <si>
    <t>Направление (подпрограмма) «Ресурсное обеспечение деятельности органов местного самоуправления»</t>
  </si>
  <si>
    <t>3.1.</t>
  </si>
  <si>
    <t>4.1.</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</si>
  <si>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муниципального образования</t>
  </si>
  <si>
    <t>Объем финансового обеспечения по годам реализации, тыс. рублей</t>
  </si>
  <si>
    <t> 2</t>
  </si>
  <si>
    <t>ДО, ДГиЗО, в том числе:</t>
  </si>
  <si>
    <t>Направление (подпрограммы) 1.«Дошкольное, общее и дополнительное образование детей»</t>
  </si>
  <si>
    <t>Комплекс процессных мероприятий «Содействие развитию дошкольного, общего и дополнительного образования детей и их воспитания» </t>
  </si>
  <si>
    <t xml:space="preserve">Комплекс процессных мероприятий «Персонифицированное финансирование дополнительного образования» </t>
  </si>
  <si>
    <t xml:space="preserve">Комплекс процессных мероприятий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 </t>
  </si>
  <si>
    <t xml:space="preserve">Комплекс процессных мероприятий «Качество образования» </t>
  </si>
  <si>
    <t>Комплекс процессных мероприятий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</si>
  <si>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Направление (подпрограммы) 2.«Ресурсное обеспечение деятельности органов местного самоуправления»</t>
  </si>
  <si>
    <t>Направление (подпрограммы) 3.«Летний отдых и оздоровление»</t>
  </si>
  <si>
    <t>Направление (подпрограммы) 4.«Ресурсное обеспечение функционирования казённого учреждения»</t>
  </si>
  <si>
    <t>02 4 11 L3030</t>
  </si>
  <si>
    <t>Комплекс процессных мероприятий «Обеспечение деятельности органов местного самоуправления города Нефтеюганска»</t>
  </si>
  <si>
    <t>Комплекс процессных мероприятий «Содействие развитию летнего отдыха и оздоровления»</t>
  </si>
  <si>
    <t>Комплекс процессных мероприятий «Обеспечение функционирования казённого учреждения»</t>
  </si>
  <si>
    <t>Строительство и реконструкция объектов муниципальной собственности</t>
  </si>
  <si>
    <t>02 4 18 42110</t>
  </si>
  <si>
    <t>02 4 18 99990</t>
  </si>
  <si>
    <t>02 4 01 85150</t>
  </si>
  <si>
    <t>Пояснение</t>
  </si>
  <si>
    <t>02 4 11 00000</t>
  </si>
  <si>
    <t>Расходы за счет бюджетных ассигнований резервного фонда Правительства Ханты-Мансийского автономного округа-Югры, за исключением расходов, источником финансового обеспечения которых являются иные межбюджетные трансферты на реализацию наказов избирателей депутатам Думы Ханты-Мансийского автономного округа - Югры</t>
  </si>
  <si>
    <t>Комплекс процессных мероприятий «Развитие материально-технической базы образовательных органзаций»</t>
  </si>
  <si>
    <t>Ответственный исполнитель/ соисполнитель</t>
  </si>
  <si>
    <t>02 5 01 42110</t>
  </si>
  <si>
    <t>Структурный элемент »Комплекс процессных мероприятий «Развитие материально-технической базы образовательных организаций» (всего), в том числе:</t>
  </si>
  <si>
    <t>02 4 11 L0500</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</si>
  <si>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муниципальных общеобразовательных организаций и профессиональных образовательных организаций за счет средств федерального бюджета</t>
  </si>
  <si>
    <t>Причины низкого исполнения запланированных мероприятий муниципальной программы города Нефтеюганска «Развитие образования в городе Нефтеюганске» на 30.09.2024 год</t>
  </si>
  <si>
    <t>ПЛАН на 2024 год (рублей)</t>
  </si>
  <si>
    <t>Отчет об исполнении сетевого плана-графика по реализации муниципальной программы «Развитие образования в городе Нефтеюганске» на 31.10.2024 г</t>
  </si>
  <si>
    <t>Освоение на 31.10.2024 года (рублей)</t>
  </si>
  <si>
    <t>% исполнения к плану на 2024 год (рублей)</t>
  </si>
  <si>
    <t>Ожидаемое исполнение за 2024 год - 100%</t>
  </si>
  <si>
    <t>КФКиС</t>
  </si>
  <si>
    <t xml:space="preserve">09.10.2024 с ООО "СТРОЙХОМ" на сумму 481 456 835,44 заключен контракт на выполнение смр со сроком выполнения работ 11 месяцев (330 календарных дней) - 04.09.2024. Также уменьшено финансирование за счет средств ОБ на 190 303 400 рублей.                                                                                                                                    -на сумму 597 956,00 в апреле 2024 года произведена оплата за выполненные работы по корректировке проектной документации по объекту в рамках договора №01 от 29.12.2022.
 -на сумму 564 808,84 заключен договор №1408-АН от 14.08.2023 на выполнение работ по ведению авторского надзора за строительством объекта. Оплата производится поэтапно, пропорционально выполненным работам и принятым комплексам строительно-монтажных работ. На отчетную дату по условиям договора произведена оплата в сумме 121 942,23 рублей.                                                                                                                             </t>
  </si>
  <si>
    <t xml:space="preserve">На сумму 19 974 133,01 рублей 10.06.2024 с ООО «ЭЛИОН» заключен муниципальный контракт выполнение капитального ремонта объекта «Строение детского сада №6», расположенного по адресу: ХМАО-Югра, г.Нефтеюганск, мкр. 5-й, д 15. Выполнение работ в течении 4,2 месяцев. 
На сумму 39 000,00 рублей по данному объекту 19.08.2024 заключен договор по ведению авторского надзора за капитальным ремонтом объекта. Оплата производится после подписания акта приемки законченного капитальным ремонтом объекта.                                                                                                                                          Переходящие лимиты на ранее заключенный контракт на выполнение проектно-изыскательских работ по объекту.
Муниципальный контракт расторгнут 22.07.2024.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</si>
</sst>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
    <numFmt numFmtId="165" formatCode="_(* #,##0.00_);_(* \(#,##0.00\);_(* &quot;-&quot;??_);_(@_)"/>
    <numFmt numFmtId="166" formatCode="_-* #,##0.00_р_._-;\-* #,##0.00_р_._-;_-* &quot;-&quot;??_р_._-;_-@_-"/>
  </numFmts>
  <fonts count="13" x14ac:knownFonts="1">
    <font>
      <sz val="11"/>
      <color theme="1"/>
      <name val="Calibri"/>
      <family val="2"/>
      <scheme val="minor"/>
    </font>
    <font>
      <b/>
      <sz val="8"/>
      <name val="Times New Roman"/>
      <family val="1"/>
      <charset val="204"/>
    </font>
    <font>
      <sz val="8"/>
      <name val="Times New Roman"/>
      <family val="1"/>
      <charset val="204"/>
    </font>
    <font>
      <sz val="10"/>
      <name val="Arial"/>
      <family val="2"/>
      <charset val="204"/>
    </font>
    <font>
      <sz val="10"/>
      <name val="Arial Cyr"/>
      <charset val="204"/>
    </font>
    <font>
      <sz val="14"/>
      <color theme="1"/>
      <name val="Times New Roman"/>
      <family val="1"/>
      <charset val="204"/>
    </font>
    <font>
      <sz val="14"/>
      <color theme="1"/>
      <name val="Calibri"/>
      <family val="2"/>
      <scheme val="minor"/>
    </font>
    <font>
      <sz val="14"/>
      <color rgb="FF000000"/>
      <name val="Times New Roman"/>
      <family val="1"/>
      <charset val="204"/>
    </font>
    <font>
      <sz val="10"/>
      <name val="Times New Roman"/>
      <family val="1"/>
      <charset val="204"/>
    </font>
    <font>
      <b/>
      <sz val="12"/>
      <name val="Times New Roman"/>
      <family val="1"/>
      <charset val="204"/>
    </font>
    <font>
      <b/>
      <sz val="16"/>
      <color theme="1"/>
      <name val="Times New Roman"/>
      <family val="1"/>
      <charset val="204"/>
    </font>
    <font>
      <sz val="14"/>
      <name val="Times New Roman"/>
      <family val="1"/>
      <charset val="204"/>
    </font>
    <font>
      <b/>
      <sz val="9"/>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3" fillId="0" borderId="0"/>
    <xf numFmtId="165" fontId="3" fillId="0" borderId="0" applyFont="0" applyFill="0" applyBorder="0" applyAlignment="0" applyProtection="0"/>
    <xf numFmtId="0" fontId="4" fillId="0" borderId="0"/>
    <xf numFmtId="0" fontId="3" fillId="0" borderId="0"/>
    <xf numFmtId="166" fontId="4" fillId="0" borderId="0" applyFont="0" applyFill="0" applyBorder="0" applyAlignment="0" applyProtection="0"/>
    <xf numFmtId="165" fontId="3" fillId="0" borderId="0" applyFont="0" applyFill="0" applyBorder="0" applyAlignment="0" applyProtection="0"/>
  </cellStyleXfs>
  <cellXfs count="91">
    <xf numFmtId="0" fontId="0" fillId="0" borderId="0" xfId="0"/>
    <xf numFmtId="0" fontId="1"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49" fontId="2" fillId="2" borderId="1" xfId="0" applyNumberFormat="1" applyFont="1" applyFill="1" applyBorder="1" applyAlignment="1">
      <alignment vertical="center" wrapText="1"/>
    </xf>
    <xf numFmtId="0" fontId="2" fillId="2" borderId="7" xfId="0" applyFont="1" applyFill="1" applyBorder="1" applyAlignment="1">
      <alignment vertical="center"/>
    </xf>
    <xf numFmtId="0" fontId="2" fillId="2" borderId="2" xfId="0" applyFont="1" applyFill="1" applyBorder="1" applyAlignment="1">
      <alignment vertical="center"/>
    </xf>
    <xf numFmtId="0" fontId="2" fillId="2" borderId="0" xfId="0" applyFont="1" applyFill="1" applyAlignment="1">
      <alignment horizontal="center" vertical="center"/>
    </xf>
    <xf numFmtId="0" fontId="2" fillId="2" borderId="0" xfId="0" applyFont="1" applyFill="1" applyAlignment="1">
      <alignment vertical="center"/>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xf>
    <xf numFmtId="0" fontId="1" fillId="2" borderId="1" xfId="0" applyFont="1" applyFill="1" applyBorder="1" applyAlignment="1">
      <alignment vertical="center"/>
    </xf>
    <xf numFmtId="0" fontId="1" fillId="2" borderId="0" xfId="0" applyFont="1" applyFill="1" applyAlignment="1">
      <alignment vertical="center"/>
    </xf>
    <xf numFmtId="4" fontId="2" fillId="2" borderId="1" xfId="0" applyNumberFormat="1" applyFont="1" applyFill="1" applyBorder="1" applyAlignment="1">
      <alignment horizontal="center" vertical="center"/>
    </xf>
    <xf numFmtId="0" fontId="1" fillId="2" borderId="6" xfId="0" applyFont="1" applyFill="1" applyBorder="1" applyAlignment="1">
      <alignment vertical="center"/>
    </xf>
    <xf numFmtId="0" fontId="2" fillId="2" borderId="6" xfId="0" applyFont="1" applyFill="1" applyBorder="1" applyAlignment="1">
      <alignment vertical="center"/>
    </xf>
    <xf numFmtId="0" fontId="1" fillId="2" borderId="3" xfId="0" applyFont="1" applyFill="1" applyBorder="1" applyAlignment="1">
      <alignment vertical="center"/>
    </xf>
    <xf numFmtId="0" fontId="2" fillId="2" borderId="3" xfId="0" applyFont="1" applyFill="1" applyBorder="1" applyAlignment="1">
      <alignment vertical="center"/>
    </xf>
    <xf numFmtId="49" fontId="2" fillId="2" borderId="1" xfId="0" applyNumberFormat="1" applyFont="1" applyFill="1" applyBorder="1" applyAlignment="1">
      <alignment vertical="center"/>
    </xf>
    <xf numFmtId="0" fontId="2" fillId="2" borderId="0" xfId="0" applyFont="1" applyFill="1" applyBorder="1" applyAlignment="1">
      <alignment vertical="center"/>
    </xf>
    <xf numFmtId="0" fontId="1" fillId="2" borderId="0" xfId="0" applyFont="1" applyFill="1" applyAlignment="1">
      <alignment horizontal="center" vertical="center"/>
    </xf>
    <xf numFmtId="0" fontId="2" fillId="2" borderId="0" xfId="0" applyFont="1" applyFill="1" applyBorder="1" applyAlignment="1">
      <alignment horizontal="center" vertical="center"/>
    </xf>
    <xf numFmtId="4" fontId="1" fillId="2" borderId="0" xfId="0" applyNumberFormat="1" applyFont="1" applyFill="1" applyAlignment="1">
      <alignment horizontal="center" vertical="center"/>
    </xf>
    <xf numFmtId="4" fontId="2" fillId="2" borderId="0" xfId="0" applyNumberFormat="1" applyFont="1" applyFill="1" applyAlignment="1">
      <alignment horizontal="center" vertical="center"/>
    </xf>
    <xf numFmtId="0" fontId="5"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6" fillId="2" borderId="0" xfId="0" applyFont="1" applyFill="1" applyAlignment="1">
      <alignment vertical="center"/>
    </xf>
    <xf numFmtId="4"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pplyProtection="1">
      <alignment vertical="center" wrapText="1"/>
    </xf>
    <xf numFmtId="4" fontId="1" fillId="3" borderId="1" xfId="0" applyNumberFormat="1" applyFont="1" applyFill="1" applyBorder="1" applyAlignment="1">
      <alignment horizontal="center" vertical="center" wrapText="1"/>
    </xf>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4" fontId="1" fillId="3" borderId="1" xfId="0" applyNumberFormat="1" applyFont="1" applyFill="1" applyBorder="1" applyAlignment="1">
      <alignment horizontal="center" vertical="center"/>
    </xf>
    <xf numFmtId="0" fontId="1" fillId="3" borderId="1" xfId="0" applyFont="1" applyFill="1" applyBorder="1" applyAlignment="1">
      <alignment vertical="center"/>
    </xf>
    <xf numFmtId="0" fontId="7"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4" fontId="7" fillId="4" borderId="1" xfId="0" applyNumberFormat="1" applyFont="1" applyFill="1" applyBorder="1" applyAlignment="1">
      <alignment horizontal="center" vertical="center" wrapText="1"/>
    </xf>
    <xf numFmtId="0" fontId="5"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4" fontId="5" fillId="4"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2" fillId="2" borderId="1" xfId="0" applyFont="1" applyFill="1" applyBorder="1" applyAlignment="1">
      <alignment vertical="center"/>
    </xf>
    <xf numFmtId="0" fontId="1"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5" borderId="2" xfId="0" applyFont="1" applyFill="1" applyBorder="1" applyAlignment="1">
      <alignment horizontal="center" vertical="center"/>
    </xf>
    <xf numFmtId="0" fontId="9" fillId="5" borderId="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4" xfId="0" applyFont="1" applyFill="1" applyBorder="1" applyAlignment="1">
      <alignment vertical="center"/>
    </xf>
    <xf numFmtId="0" fontId="1" fillId="2" borderId="8" xfId="0" applyFont="1" applyFill="1" applyBorder="1" applyAlignment="1">
      <alignment vertical="center"/>
    </xf>
    <xf numFmtId="0" fontId="1" fillId="2" borderId="5" xfId="0" applyFont="1" applyFill="1" applyBorder="1" applyAlignment="1">
      <alignment vertical="center"/>
    </xf>
    <xf numFmtId="0" fontId="2" fillId="2" borderId="4" xfId="0" applyFont="1" applyFill="1" applyBorder="1" applyAlignment="1">
      <alignment vertical="center"/>
    </xf>
    <xf numFmtId="0" fontId="2" fillId="2" borderId="8" xfId="0" applyFont="1" applyFill="1" applyBorder="1" applyAlignment="1">
      <alignment vertical="center"/>
    </xf>
    <xf numFmtId="0" fontId="2" fillId="2" borderId="5" xfId="0" applyFont="1" applyFill="1" applyBorder="1" applyAlignment="1">
      <alignment vertical="center"/>
    </xf>
    <xf numFmtId="0" fontId="1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0" fillId="5"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2" fillId="2" borderId="1" xfId="0" applyFont="1" applyFill="1" applyBorder="1" applyAlignment="1">
      <alignment horizontal="left" vertical="top" wrapText="1"/>
    </xf>
    <xf numFmtId="0" fontId="2" fillId="2" borderId="1" xfId="0" applyFont="1" applyFill="1" applyBorder="1" applyAlignment="1">
      <alignment horizontal="left"/>
    </xf>
    <xf numFmtId="0" fontId="8" fillId="2" borderId="1" xfId="0" applyFont="1" applyFill="1" applyBorder="1" applyAlignment="1">
      <alignment horizontal="left" wrapText="1"/>
    </xf>
    <xf numFmtId="4" fontId="2" fillId="6"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49" fontId="1" fillId="3" borderId="1" xfId="0" applyNumberFormat="1" applyFont="1" applyFill="1" applyBorder="1" applyAlignment="1">
      <alignment vertical="center" wrapText="1"/>
    </xf>
    <xf numFmtId="0" fontId="1" fillId="7" borderId="1" xfId="0" applyFont="1" applyFill="1" applyBorder="1" applyAlignment="1">
      <alignment horizontal="center" vertical="center" wrapText="1"/>
    </xf>
    <xf numFmtId="4" fontId="1" fillId="7" borderId="1" xfId="0" applyNumberFormat="1" applyFont="1" applyFill="1" applyBorder="1" applyAlignment="1">
      <alignment horizontal="center" vertical="center" wrapText="1"/>
    </xf>
    <xf numFmtId="4" fontId="1" fillId="7" borderId="1" xfId="0" applyNumberFormat="1" applyFont="1" applyFill="1" applyBorder="1" applyAlignment="1">
      <alignment horizontal="center" vertical="center"/>
    </xf>
    <xf numFmtId="4" fontId="2" fillId="7" borderId="1" xfId="0" applyNumberFormat="1" applyFont="1" applyFill="1" applyBorder="1" applyAlignment="1">
      <alignment horizontal="center" vertical="center"/>
    </xf>
    <xf numFmtId="0" fontId="2" fillId="6" borderId="1" xfId="0" applyFont="1" applyFill="1" applyBorder="1" applyAlignment="1">
      <alignment vertical="center"/>
    </xf>
    <xf numFmtId="0" fontId="12" fillId="6" borderId="1" xfId="0" applyFont="1" applyFill="1" applyBorder="1" applyAlignment="1">
      <alignment vertical="center" wrapText="1"/>
    </xf>
    <xf numFmtId="0" fontId="1" fillId="6" borderId="1" xfId="0" applyFont="1" applyFill="1" applyBorder="1" applyAlignment="1">
      <alignment horizontal="center" vertical="center" wrapText="1"/>
    </xf>
    <xf numFmtId="4" fontId="1" fillId="6" borderId="1" xfId="0" applyNumberFormat="1" applyFont="1" applyFill="1" applyBorder="1" applyAlignment="1">
      <alignment horizontal="center" vertical="center" wrapText="1"/>
    </xf>
    <xf numFmtId="4" fontId="1" fillId="6" borderId="1" xfId="0" applyNumberFormat="1" applyFont="1" applyFill="1" applyBorder="1" applyAlignment="1">
      <alignment horizontal="center" vertical="center"/>
    </xf>
    <xf numFmtId="0" fontId="2" fillId="6" borderId="1" xfId="0" applyFont="1" applyFill="1" applyBorder="1" applyAlignment="1">
      <alignment vertical="center" wrapText="1"/>
    </xf>
    <xf numFmtId="164" fontId="1" fillId="6" borderId="1" xfId="0" applyNumberFormat="1" applyFont="1" applyFill="1" applyBorder="1" applyAlignment="1">
      <alignment horizontal="center" vertical="center" wrapText="1"/>
    </xf>
    <xf numFmtId="4" fontId="2" fillId="6" borderId="1" xfId="0" applyNumberFormat="1" applyFont="1" applyFill="1" applyBorder="1" applyAlignment="1">
      <alignment horizontal="center" vertical="center"/>
    </xf>
    <xf numFmtId="0" fontId="2" fillId="7" borderId="1" xfId="0" applyFont="1" applyFill="1" applyBorder="1" applyAlignment="1">
      <alignment vertical="center"/>
    </xf>
    <xf numFmtId="0" fontId="1" fillId="7" borderId="1" xfId="0" applyFont="1" applyFill="1" applyBorder="1" applyAlignment="1">
      <alignment vertical="center" wrapText="1"/>
    </xf>
    <xf numFmtId="49" fontId="2" fillId="7" borderId="1" xfId="0" applyNumberFormat="1" applyFont="1" applyFill="1" applyBorder="1" applyAlignment="1">
      <alignment vertical="center" wrapText="1"/>
    </xf>
    <xf numFmtId="49" fontId="2" fillId="7" borderId="1" xfId="0" applyNumberFormat="1" applyFont="1" applyFill="1" applyBorder="1" applyAlignment="1">
      <alignment vertical="center"/>
    </xf>
    <xf numFmtId="0" fontId="1" fillId="7" borderId="1" xfId="0" applyFont="1" applyFill="1" applyBorder="1" applyAlignment="1">
      <alignment horizontal="left" vertical="center" wrapText="1" indent="1"/>
    </xf>
    <xf numFmtId="0" fontId="1" fillId="7" borderId="1" xfId="0" applyFont="1" applyFill="1" applyBorder="1" applyAlignment="1">
      <alignment vertical="center"/>
    </xf>
    <xf numFmtId="49" fontId="1" fillId="7" borderId="1" xfId="0" applyNumberFormat="1" applyFont="1" applyFill="1" applyBorder="1" applyAlignment="1">
      <alignment vertical="center" wrapText="1"/>
    </xf>
  </cellXfs>
  <cellStyles count="7">
    <cellStyle name="Обычный" xfId="0" builtinId="0"/>
    <cellStyle name="Обычный 2" xfId="3"/>
    <cellStyle name="Обычный 2 2" xfId="4"/>
    <cellStyle name="Обычный 3" xfId="1"/>
    <cellStyle name="Финансовый 2" xfId="5"/>
    <cellStyle name="Финансовый 2 2" xfId="6"/>
    <cellStyle name="Финансов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1"/>
  <sheetViews>
    <sheetView tabSelected="1" view="pageBreakPreview" topLeftCell="B1" zoomScaleNormal="100" zoomScaleSheetLayoutView="100" workbookViewId="0">
      <pane xSplit="3" ySplit="5" topLeftCell="F6" activePane="bottomRight" state="frozen"/>
      <selection activeCell="B1" sqref="B1"/>
      <selection pane="topRight" activeCell="E1" sqref="E1"/>
      <selection pane="bottomLeft" activeCell="B6" sqref="B6"/>
      <selection pane="bottomRight" activeCell="B37" sqref="B37:T37"/>
    </sheetView>
  </sheetViews>
  <sheetFormatPr defaultRowHeight="11.25" x14ac:dyDescent="0.25"/>
  <cols>
    <col min="1" max="1" width="5.85546875" style="21" customWidth="1"/>
    <col min="2" max="2" width="11.140625" style="21" customWidth="1"/>
    <col min="3" max="3" width="50.42578125" style="9" customWidth="1"/>
    <col min="4" max="4" width="12.85546875" style="22" customWidth="1"/>
    <col min="5" max="5" width="11.28515625" style="23" hidden="1" customWidth="1"/>
    <col min="6" max="6" width="13.28515625" style="22" customWidth="1"/>
    <col min="7" max="7" width="13.28515625" style="8" customWidth="1"/>
    <col min="8" max="8" width="13.42578125" style="8" customWidth="1"/>
    <col min="9" max="9" width="12.28515625" style="8" customWidth="1"/>
    <col min="10" max="10" width="12.42578125" style="8" hidden="1" customWidth="1"/>
    <col min="11" max="11" width="12.85546875" style="22" customWidth="1"/>
    <col min="12" max="12" width="12.42578125" style="8" customWidth="1"/>
    <col min="13" max="13" width="13.28515625" style="8" customWidth="1"/>
    <col min="14" max="14" width="11.7109375" style="8" customWidth="1"/>
    <col min="15" max="15" width="11.7109375" style="8" hidden="1" customWidth="1"/>
    <col min="16" max="16" width="11.5703125" style="8" hidden="1" customWidth="1"/>
    <col min="17" max="17" width="6.5703125" style="22" customWidth="1"/>
    <col min="18" max="19" width="9.140625" style="8"/>
    <col min="20" max="20" width="10" style="8" customWidth="1"/>
    <col min="21" max="21" width="12.28515625" style="9" hidden="1" customWidth="1"/>
    <col min="22" max="16384" width="9.140625" style="9"/>
  </cols>
  <sheetData>
    <row r="1" spans="1:21" ht="18" customHeight="1" x14ac:dyDescent="0.25">
      <c r="A1" s="6"/>
      <c r="B1" s="7"/>
      <c r="C1" s="51" t="s">
        <v>130</v>
      </c>
      <c r="D1" s="52"/>
      <c r="E1" s="52"/>
      <c r="F1" s="52"/>
      <c r="G1" s="52"/>
      <c r="H1" s="52"/>
      <c r="I1" s="52"/>
      <c r="J1" s="52"/>
      <c r="K1" s="52"/>
      <c r="L1" s="52"/>
      <c r="M1" s="52"/>
      <c r="N1" s="52"/>
      <c r="O1" s="52"/>
      <c r="P1" s="52"/>
      <c r="Q1" s="52"/>
      <c r="R1" s="52"/>
      <c r="S1" s="52"/>
      <c r="T1" s="52"/>
      <c r="U1" s="52"/>
    </row>
    <row r="2" spans="1:21" ht="8.25" customHeight="1" x14ac:dyDescent="0.25">
      <c r="A2" s="54" t="s">
        <v>83</v>
      </c>
      <c r="B2" s="53" t="s">
        <v>6</v>
      </c>
      <c r="C2" s="60" t="s">
        <v>71</v>
      </c>
      <c r="D2" s="61" t="s">
        <v>65</v>
      </c>
      <c r="E2" s="60"/>
      <c r="F2" s="60" t="s">
        <v>129</v>
      </c>
      <c r="G2" s="60"/>
      <c r="H2" s="60"/>
      <c r="I2" s="60"/>
      <c r="J2" s="60"/>
      <c r="K2" s="60" t="s">
        <v>131</v>
      </c>
      <c r="L2" s="60"/>
      <c r="M2" s="60"/>
      <c r="N2" s="60"/>
      <c r="O2" s="60"/>
      <c r="P2" s="60"/>
      <c r="Q2" s="60" t="s">
        <v>132</v>
      </c>
      <c r="R2" s="60"/>
      <c r="S2" s="60"/>
      <c r="T2" s="60"/>
      <c r="U2" s="60"/>
    </row>
    <row r="3" spans="1:21" ht="12.75" customHeight="1" x14ac:dyDescent="0.25">
      <c r="A3" s="55"/>
      <c r="B3" s="53"/>
      <c r="C3" s="60"/>
      <c r="D3" s="61"/>
      <c r="E3" s="60"/>
      <c r="F3" s="60"/>
      <c r="G3" s="60"/>
      <c r="H3" s="60"/>
      <c r="I3" s="60"/>
      <c r="J3" s="60"/>
      <c r="K3" s="60"/>
      <c r="L3" s="60"/>
      <c r="M3" s="60"/>
      <c r="N3" s="60"/>
      <c r="O3" s="60"/>
      <c r="P3" s="60"/>
      <c r="Q3" s="60"/>
      <c r="R3" s="60"/>
      <c r="S3" s="60"/>
      <c r="T3" s="60"/>
      <c r="U3" s="60"/>
    </row>
    <row r="4" spans="1:21" ht="22.5" x14ac:dyDescent="0.25">
      <c r="A4" s="56"/>
      <c r="B4" s="53"/>
      <c r="C4" s="60"/>
      <c r="D4" s="1" t="s">
        <v>82</v>
      </c>
      <c r="E4" s="11" t="s">
        <v>2</v>
      </c>
      <c r="F4" s="1" t="s">
        <v>0</v>
      </c>
      <c r="G4" s="11" t="s">
        <v>1</v>
      </c>
      <c r="H4" s="11" t="s">
        <v>4</v>
      </c>
      <c r="I4" s="11" t="s">
        <v>3</v>
      </c>
      <c r="J4" s="11" t="s">
        <v>2</v>
      </c>
      <c r="K4" s="1" t="s">
        <v>0</v>
      </c>
      <c r="L4" s="11" t="s">
        <v>1</v>
      </c>
      <c r="M4" s="11" t="s">
        <v>4</v>
      </c>
      <c r="N4" s="11" t="s">
        <v>3</v>
      </c>
      <c r="O4" s="11" t="s">
        <v>2</v>
      </c>
      <c r="P4" s="11" t="s">
        <v>2</v>
      </c>
      <c r="Q4" s="1" t="s">
        <v>0</v>
      </c>
      <c r="R4" s="11" t="s">
        <v>1</v>
      </c>
      <c r="S4" s="11" t="s">
        <v>4</v>
      </c>
      <c r="T4" s="11" t="s">
        <v>3</v>
      </c>
      <c r="U4" s="11" t="s">
        <v>2</v>
      </c>
    </row>
    <row r="5" spans="1:21" s="8" customFormat="1" ht="13.5" customHeight="1" x14ac:dyDescent="0.25">
      <c r="A5" s="10">
        <v>1</v>
      </c>
      <c r="B5" s="11">
        <v>1</v>
      </c>
      <c r="C5" s="11">
        <v>2</v>
      </c>
      <c r="D5" s="11">
        <v>3</v>
      </c>
      <c r="E5" s="11">
        <v>9</v>
      </c>
      <c r="F5" s="11">
        <v>9</v>
      </c>
      <c r="G5" s="11">
        <v>10</v>
      </c>
      <c r="H5" s="11">
        <v>11</v>
      </c>
      <c r="I5" s="11">
        <v>12</v>
      </c>
      <c r="J5" s="11">
        <v>14</v>
      </c>
      <c r="K5" s="33">
        <v>13</v>
      </c>
      <c r="L5" s="33">
        <v>14</v>
      </c>
      <c r="M5" s="33">
        <v>15</v>
      </c>
      <c r="N5" s="33">
        <v>16</v>
      </c>
      <c r="O5" s="33">
        <v>19</v>
      </c>
      <c r="P5" s="33">
        <v>23</v>
      </c>
      <c r="Q5" s="33">
        <v>21</v>
      </c>
      <c r="R5" s="33">
        <v>22</v>
      </c>
      <c r="S5" s="33">
        <v>23</v>
      </c>
      <c r="T5" s="33">
        <v>24</v>
      </c>
      <c r="U5" s="33">
        <v>29</v>
      </c>
    </row>
    <row r="6" spans="1:21" s="14" customFormat="1" ht="23.25" customHeight="1" x14ac:dyDescent="0.25">
      <c r="A6" s="57"/>
      <c r="B6" s="76"/>
      <c r="C6" s="77" t="s">
        <v>69</v>
      </c>
      <c r="D6" s="78" t="s">
        <v>68</v>
      </c>
      <c r="E6" s="79">
        <f t="shared" ref="E6:O6" si="0">E7+E8</f>
        <v>0</v>
      </c>
      <c r="F6" s="79">
        <f t="shared" ref="F6:F60" si="1">G6+H6+I6+J6</f>
        <v>6406095658</v>
      </c>
      <c r="G6" s="79">
        <f t="shared" si="0"/>
        <v>1528671360</v>
      </c>
      <c r="H6" s="79">
        <f t="shared" si="0"/>
        <v>4730790098</v>
      </c>
      <c r="I6" s="79">
        <f t="shared" si="0"/>
        <v>146634200</v>
      </c>
      <c r="J6" s="79">
        <f t="shared" si="0"/>
        <v>0</v>
      </c>
      <c r="K6" s="79">
        <f t="shared" si="0"/>
        <v>4236578675.6700006</v>
      </c>
      <c r="L6" s="79">
        <f t="shared" si="0"/>
        <v>853570558.36000001</v>
      </c>
      <c r="M6" s="79">
        <f t="shared" si="0"/>
        <v>3284087189.6299996</v>
      </c>
      <c r="N6" s="79">
        <f t="shared" si="0"/>
        <v>98920927.679999992</v>
      </c>
      <c r="O6" s="79">
        <f t="shared" si="0"/>
        <v>0</v>
      </c>
      <c r="P6" s="80"/>
      <c r="Q6" s="80">
        <f t="shared" ref="Q6:Q59" si="2">K6/F6*100</f>
        <v>66.133553131997274</v>
      </c>
      <c r="R6" s="80">
        <f t="shared" ref="R6:R59" si="3">L6/G6*100</f>
        <v>55.837414155518687</v>
      </c>
      <c r="S6" s="80">
        <f t="shared" ref="S6:S59" si="4">M6/H6*100</f>
        <v>69.419423005438091</v>
      </c>
      <c r="T6" s="80">
        <f t="shared" ref="T6:T59" si="5">N6/I6*100</f>
        <v>67.461020471349784</v>
      </c>
      <c r="U6" s="13"/>
    </row>
    <row r="7" spans="1:21" s="14" customFormat="1" ht="15.75" customHeight="1" x14ac:dyDescent="0.25">
      <c r="A7" s="58"/>
      <c r="B7" s="76"/>
      <c r="C7" s="77"/>
      <c r="D7" s="78" t="s">
        <v>66</v>
      </c>
      <c r="E7" s="79">
        <f>E11+E17+E35+E38+E40+E43+E49+E53+E59</f>
        <v>0</v>
      </c>
      <c r="F7" s="79">
        <f t="shared" si="1"/>
        <v>6060227073</v>
      </c>
      <c r="G7" s="79">
        <f>G11+G17+G35+G38+G40+G43+G49+G53+G59</f>
        <v>1182802775</v>
      </c>
      <c r="H7" s="79">
        <f>H11+H17+H35+H38+H40+H43+H49+H53+H59</f>
        <v>4730790098</v>
      </c>
      <c r="I7" s="79">
        <f>I11+I17+I35+I38+I40+I43+I49+I53+I59</f>
        <v>146634200</v>
      </c>
      <c r="J7" s="79">
        <f>J11+J17+J35+J38+J40+J43+J49+J53+J59</f>
        <v>0</v>
      </c>
      <c r="K7" s="79">
        <f>K11+K17+K35+K38+K40+K43+K49+K53+K59</f>
        <v>4210733797.1300006</v>
      </c>
      <c r="L7" s="79">
        <f>L11+L17+L35+L38+L40+L43+L49+L53+L59</f>
        <v>827725679.82000005</v>
      </c>
      <c r="M7" s="79">
        <f>M11+M17+M35+M38+M40+M43+M49+M53+M59</f>
        <v>3284087189.6299996</v>
      </c>
      <c r="N7" s="79">
        <f>N11+N17+N35+N38+N40+N43+N49+N53+N59</f>
        <v>98920927.679999992</v>
      </c>
      <c r="O7" s="79">
        <f>O11+O17+O35+O38+O40+O43+O49+O53+O59</f>
        <v>0</v>
      </c>
      <c r="P7" s="80"/>
      <c r="Q7" s="80">
        <f t="shared" si="2"/>
        <v>69.481452533189596</v>
      </c>
      <c r="R7" s="80">
        <f t="shared" si="3"/>
        <v>69.980025183826612</v>
      </c>
      <c r="S7" s="80">
        <f t="shared" si="4"/>
        <v>69.419423005438091</v>
      </c>
      <c r="T7" s="80">
        <f t="shared" si="5"/>
        <v>67.461020471349784</v>
      </c>
      <c r="U7" s="13"/>
    </row>
    <row r="8" spans="1:21" s="14" customFormat="1" ht="15.75" customHeight="1" x14ac:dyDescent="0.25">
      <c r="A8" s="58"/>
      <c r="B8" s="76"/>
      <c r="C8" s="77"/>
      <c r="D8" s="78" t="s">
        <v>67</v>
      </c>
      <c r="E8" s="79">
        <f>E13+E45</f>
        <v>0</v>
      </c>
      <c r="F8" s="79">
        <f>F13+F45</f>
        <v>345868585</v>
      </c>
      <c r="G8" s="79">
        <f>G13+G45</f>
        <v>345868585</v>
      </c>
      <c r="H8" s="79">
        <f>H13+H45</f>
        <v>0</v>
      </c>
      <c r="I8" s="79">
        <f>I13+I45</f>
        <v>0</v>
      </c>
      <c r="J8" s="79">
        <f>J13+J45</f>
        <v>0</v>
      </c>
      <c r="K8" s="79">
        <f>K13+K45</f>
        <v>25844878.539999999</v>
      </c>
      <c r="L8" s="79">
        <f>L13+L45</f>
        <v>25844878.539999999</v>
      </c>
      <c r="M8" s="79">
        <f>M13+M45</f>
        <v>0</v>
      </c>
      <c r="N8" s="79">
        <f>N13+N45</f>
        <v>0</v>
      </c>
      <c r="O8" s="79">
        <f t="shared" ref="O8" si="6">O13</f>
        <v>0</v>
      </c>
      <c r="P8" s="80"/>
      <c r="Q8" s="80">
        <f t="shared" si="2"/>
        <v>7.4724562047171759</v>
      </c>
      <c r="R8" s="80">
        <f t="shared" si="3"/>
        <v>7.4724562047171759</v>
      </c>
      <c r="S8" s="80" t="e">
        <f t="shared" si="4"/>
        <v>#DIV/0!</v>
      </c>
      <c r="T8" s="80" t="e">
        <f t="shared" si="5"/>
        <v>#DIV/0!</v>
      </c>
      <c r="U8" s="13"/>
    </row>
    <row r="9" spans="1:21" ht="19.5" hidden="1" customHeight="1" x14ac:dyDescent="0.25">
      <c r="A9" s="59"/>
      <c r="B9" s="76"/>
      <c r="C9" s="81" t="s">
        <v>70</v>
      </c>
      <c r="D9" s="78" t="s">
        <v>66</v>
      </c>
      <c r="E9" s="82">
        <v>0</v>
      </c>
      <c r="F9" s="69">
        <f t="shared" si="1"/>
        <v>0</v>
      </c>
      <c r="G9" s="79">
        <v>0</v>
      </c>
      <c r="H9" s="79">
        <v>0</v>
      </c>
      <c r="I9" s="79">
        <v>0</v>
      </c>
      <c r="J9" s="79">
        <v>0</v>
      </c>
      <c r="K9" s="79">
        <v>0</v>
      </c>
      <c r="L9" s="79">
        <v>0</v>
      </c>
      <c r="M9" s="79">
        <v>0</v>
      </c>
      <c r="N9" s="79">
        <v>0</v>
      </c>
      <c r="O9" s="82">
        <v>0</v>
      </c>
      <c r="P9" s="83"/>
      <c r="Q9" s="80" t="e">
        <f t="shared" si="2"/>
        <v>#DIV/0!</v>
      </c>
      <c r="R9" s="80" t="e">
        <f t="shared" si="3"/>
        <v>#DIV/0!</v>
      </c>
      <c r="S9" s="80" t="e">
        <f t="shared" si="4"/>
        <v>#DIV/0!</v>
      </c>
      <c r="T9" s="80" t="e">
        <f t="shared" si="5"/>
        <v>#DIV/0!</v>
      </c>
      <c r="U9" s="48"/>
    </row>
    <row r="10" spans="1:21" s="14" customFormat="1" ht="23.25" customHeight="1" x14ac:dyDescent="0.25">
      <c r="A10" s="16">
        <v>1</v>
      </c>
      <c r="B10" s="39"/>
      <c r="C10" s="36" t="s">
        <v>64</v>
      </c>
      <c r="D10" s="37"/>
      <c r="E10" s="35">
        <f>E11+E13+E17+E35+E38+E40+E43+E45</f>
        <v>0</v>
      </c>
      <c r="F10" s="35">
        <f>F11+F13+F17+F35+F38+F40+F43+F45</f>
        <v>6197548378</v>
      </c>
      <c r="G10" s="35">
        <f>G11+G13+G17+G35+G38+G40+G43+G45</f>
        <v>1367244878</v>
      </c>
      <c r="H10" s="35">
        <f>H11+H13+H17+H35+H38+H40+H43+H45</f>
        <v>4683669300</v>
      </c>
      <c r="I10" s="35">
        <f>I11+I13+I17+I35+I38+I40+I43+I45</f>
        <v>146634200</v>
      </c>
      <c r="J10" s="35">
        <f>J11+J13+J17+J35+J38+J40+J43+J45</f>
        <v>0</v>
      </c>
      <c r="K10" s="35">
        <f>K11+K13+K17+K35+K38+K40+K43+K45</f>
        <v>4074265105.3400002</v>
      </c>
      <c r="L10" s="35">
        <f>L11+L13+L17+L35+L38+L40+L43+L45</f>
        <v>730589762.1099999</v>
      </c>
      <c r="M10" s="35">
        <f>M11+M13+M17+M35+M38+M40+M43+M45</f>
        <v>3244754415.5499997</v>
      </c>
      <c r="N10" s="35">
        <f>N11+N13+N17+N35+N38+N40+N43+N45</f>
        <v>98920927.679999992</v>
      </c>
      <c r="O10" s="35">
        <f>O11+O13+O17+O35+O38+O40+O43</f>
        <v>0</v>
      </c>
      <c r="P10" s="38"/>
      <c r="Q10" s="38">
        <f t="shared" si="2"/>
        <v>65.739948393187035</v>
      </c>
      <c r="R10" s="38">
        <f t="shared" si="3"/>
        <v>53.435180037295403</v>
      </c>
      <c r="S10" s="38">
        <f t="shared" si="4"/>
        <v>69.27804265664102</v>
      </c>
      <c r="T10" s="38">
        <f t="shared" si="5"/>
        <v>67.461020471349784</v>
      </c>
      <c r="U10" s="13"/>
    </row>
    <row r="11" spans="1:21" ht="21" x14ac:dyDescent="0.25">
      <c r="A11" s="16" t="s">
        <v>84</v>
      </c>
      <c r="B11" s="84"/>
      <c r="C11" s="85" t="s">
        <v>5</v>
      </c>
      <c r="D11" s="72" t="s">
        <v>66</v>
      </c>
      <c r="E11" s="73">
        <f t="shared" ref="E11:O11" si="7">E12</f>
        <v>0</v>
      </c>
      <c r="F11" s="73">
        <f t="shared" si="1"/>
        <v>4125152</v>
      </c>
      <c r="G11" s="73">
        <f t="shared" si="7"/>
        <v>41252</v>
      </c>
      <c r="H11" s="73">
        <f t="shared" si="7"/>
        <v>2491200</v>
      </c>
      <c r="I11" s="73">
        <f t="shared" si="7"/>
        <v>1592700</v>
      </c>
      <c r="J11" s="73">
        <f t="shared" si="7"/>
        <v>0</v>
      </c>
      <c r="K11" s="73">
        <f t="shared" ref="K11:K17" si="8">L11+M11+N11+O11</f>
        <v>3370339.08</v>
      </c>
      <c r="L11" s="73">
        <f t="shared" si="7"/>
        <v>33703.699999999997</v>
      </c>
      <c r="M11" s="73">
        <f t="shared" si="7"/>
        <v>2035348.35</v>
      </c>
      <c r="N11" s="73">
        <f t="shared" si="7"/>
        <v>1301287.03</v>
      </c>
      <c r="O11" s="73">
        <f t="shared" si="7"/>
        <v>0</v>
      </c>
      <c r="P11" s="74" t="e">
        <f>O11/E11*100</f>
        <v>#DIV/0!</v>
      </c>
      <c r="Q11" s="74">
        <f t="shared" si="2"/>
        <v>81.702179216668867</v>
      </c>
      <c r="R11" s="74">
        <f t="shared" si="3"/>
        <v>81.70197808591098</v>
      </c>
      <c r="S11" s="74">
        <f t="shared" si="4"/>
        <v>81.701523362235079</v>
      </c>
      <c r="T11" s="74">
        <f t="shared" si="5"/>
        <v>81.703210271865387</v>
      </c>
      <c r="U11" s="48"/>
    </row>
    <row r="12" spans="1:21" ht="59.25" customHeight="1" x14ac:dyDescent="0.25">
      <c r="A12" s="16"/>
      <c r="B12" s="4" t="s">
        <v>21</v>
      </c>
      <c r="C12" s="4" t="s">
        <v>79</v>
      </c>
      <c r="D12" s="49"/>
      <c r="E12" s="2">
        <v>0</v>
      </c>
      <c r="F12" s="2">
        <f t="shared" si="1"/>
        <v>4125152</v>
      </c>
      <c r="G12" s="2">
        <v>41252</v>
      </c>
      <c r="H12" s="2">
        <v>2491200</v>
      </c>
      <c r="I12" s="2">
        <v>1592700</v>
      </c>
      <c r="J12" s="2">
        <v>0</v>
      </c>
      <c r="K12" s="2">
        <f t="shared" si="8"/>
        <v>3370339.08</v>
      </c>
      <c r="L12" s="2">
        <v>33703.699999999997</v>
      </c>
      <c r="M12" s="2">
        <v>2035348.35</v>
      </c>
      <c r="N12" s="2">
        <v>1301287.03</v>
      </c>
      <c r="O12" s="2">
        <v>0</v>
      </c>
      <c r="P12" s="15" t="e">
        <f>O12/E12*100</f>
        <v>#DIV/0!</v>
      </c>
      <c r="Q12" s="15">
        <f t="shared" si="2"/>
        <v>81.702179216668867</v>
      </c>
      <c r="R12" s="15">
        <f t="shared" si="3"/>
        <v>81.70197808591098</v>
      </c>
      <c r="S12" s="15">
        <f t="shared" si="4"/>
        <v>81.701523362235079</v>
      </c>
      <c r="T12" s="15">
        <f t="shared" si="5"/>
        <v>81.703210271865387</v>
      </c>
      <c r="U12" s="48"/>
    </row>
    <row r="13" spans="1:21" ht="36.75" customHeight="1" x14ac:dyDescent="0.25">
      <c r="A13" s="16" t="s">
        <v>85</v>
      </c>
      <c r="B13" s="84"/>
      <c r="C13" s="85" t="s">
        <v>76</v>
      </c>
      <c r="D13" s="72" t="s">
        <v>67</v>
      </c>
      <c r="E13" s="73">
        <f t="shared" ref="E13:J13" si="9">E14+E15</f>
        <v>0</v>
      </c>
      <c r="F13" s="73">
        <f>F14+F15+F16</f>
        <v>315953141</v>
      </c>
      <c r="G13" s="73">
        <f>G14+G15+G16</f>
        <v>315953141</v>
      </c>
      <c r="H13" s="73">
        <f>H14+H15+H16</f>
        <v>0</v>
      </c>
      <c r="I13" s="73">
        <f t="shared" si="9"/>
        <v>0</v>
      </c>
      <c r="J13" s="73">
        <f t="shared" si="9"/>
        <v>0</v>
      </c>
      <c r="K13" s="73">
        <f t="shared" si="8"/>
        <v>719848.23</v>
      </c>
      <c r="L13" s="73">
        <f>L14+L15+L16</f>
        <v>719848.23</v>
      </c>
      <c r="M13" s="73">
        <f t="shared" ref="M13:O13" si="10">M14+M15+M16</f>
        <v>0</v>
      </c>
      <c r="N13" s="73">
        <f t="shared" si="10"/>
        <v>0</v>
      </c>
      <c r="O13" s="73">
        <f t="shared" si="10"/>
        <v>0</v>
      </c>
      <c r="P13" s="74"/>
      <c r="Q13" s="74">
        <f t="shared" si="2"/>
        <v>0.22783385780614854</v>
      </c>
      <c r="R13" s="74">
        <f t="shared" si="3"/>
        <v>0.22783385780614854</v>
      </c>
      <c r="S13" s="74" t="e">
        <f t="shared" si="4"/>
        <v>#DIV/0!</v>
      </c>
      <c r="T13" s="74" t="e">
        <f t="shared" si="5"/>
        <v>#DIV/0!</v>
      </c>
      <c r="U13" s="48"/>
    </row>
    <row r="14" spans="1:21" ht="22.5" x14ac:dyDescent="0.25">
      <c r="A14" s="17"/>
      <c r="B14" s="4" t="s">
        <v>26</v>
      </c>
      <c r="C14" s="4" t="s">
        <v>80</v>
      </c>
      <c r="D14" s="49"/>
      <c r="E14" s="2">
        <v>0</v>
      </c>
      <c r="F14" s="2">
        <f t="shared" si="1"/>
        <v>0</v>
      </c>
      <c r="G14" s="2">
        <v>0</v>
      </c>
      <c r="H14" s="2">
        <v>0</v>
      </c>
      <c r="I14" s="2">
        <v>0</v>
      </c>
      <c r="J14" s="2">
        <v>0</v>
      </c>
      <c r="K14" s="2">
        <f t="shared" si="8"/>
        <v>0</v>
      </c>
      <c r="L14" s="2">
        <v>0</v>
      </c>
      <c r="M14" s="2">
        <v>0</v>
      </c>
      <c r="N14" s="2">
        <v>0</v>
      </c>
      <c r="O14" s="2">
        <v>0</v>
      </c>
      <c r="P14" s="15"/>
      <c r="Q14" s="15" t="e">
        <f t="shared" si="2"/>
        <v>#DIV/0!</v>
      </c>
      <c r="R14" s="15" t="e">
        <f t="shared" si="3"/>
        <v>#DIV/0!</v>
      </c>
      <c r="S14" s="15" t="e">
        <f t="shared" si="4"/>
        <v>#DIV/0!</v>
      </c>
      <c r="T14" s="15" t="e">
        <f t="shared" si="5"/>
        <v>#DIV/0!</v>
      </c>
      <c r="U14" s="48"/>
    </row>
    <row r="15" spans="1:21" ht="22.5" x14ac:dyDescent="0.25">
      <c r="A15" s="17"/>
      <c r="B15" s="4" t="s">
        <v>27</v>
      </c>
      <c r="C15" s="4" t="s">
        <v>81</v>
      </c>
      <c r="D15" s="49"/>
      <c r="E15" s="2">
        <v>0</v>
      </c>
      <c r="F15" s="2">
        <f t="shared" si="1"/>
        <v>21144900</v>
      </c>
      <c r="G15" s="2">
        <v>21144900</v>
      </c>
      <c r="H15" s="2">
        <v>0</v>
      </c>
      <c r="I15" s="2">
        <v>0</v>
      </c>
      <c r="J15" s="2">
        <v>0</v>
      </c>
      <c r="K15" s="2">
        <f t="shared" si="8"/>
        <v>0</v>
      </c>
      <c r="L15" s="2">
        <v>0</v>
      </c>
      <c r="M15" s="2">
        <v>0</v>
      </c>
      <c r="N15" s="2">
        <v>0</v>
      </c>
      <c r="O15" s="2">
        <v>0</v>
      </c>
      <c r="P15" s="15"/>
      <c r="Q15" s="15">
        <f t="shared" si="2"/>
        <v>0</v>
      </c>
      <c r="R15" s="15">
        <f t="shared" si="3"/>
        <v>0</v>
      </c>
      <c r="S15" s="15" t="e">
        <f t="shared" si="4"/>
        <v>#DIV/0!</v>
      </c>
      <c r="T15" s="15" t="e">
        <f t="shared" si="5"/>
        <v>#DIV/0!</v>
      </c>
      <c r="U15" s="48"/>
    </row>
    <row r="16" spans="1:21" ht="22.5" x14ac:dyDescent="0.25">
      <c r="A16" s="17"/>
      <c r="B16" s="4" t="s">
        <v>124</v>
      </c>
      <c r="C16" s="70" t="s">
        <v>115</v>
      </c>
      <c r="D16" s="49"/>
      <c r="E16" s="2"/>
      <c r="F16" s="2">
        <f t="shared" si="1"/>
        <v>294808241</v>
      </c>
      <c r="G16" s="2">
        <v>294808241</v>
      </c>
      <c r="H16" s="2">
        <v>0</v>
      </c>
      <c r="I16" s="2">
        <v>0</v>
      </c>
      <c r="J16" s="2">
        <v>0</v>
      </c>
      <c r="K16" s="2">
        <f t="shared" si="8"/>
        <v>719848.23</v>
      </c>
      <c r="L16" s="2">
        <v>719848.23</v>
      </c>
      <c r="M16" s="2">
        <v>0</v>
      </c>
      <c r="N16" s="2">
        <v>0</v>
      </c>
      <c r="O16" s="2">
        <v>0</v>
      </c>
      <c r="P16" s="15"/>
      <c r="Q16" s="15">
        <f t="shared" si="2"/>
        <v>0.24417507039770978</v>
      </c>
      <c r="R16" s="15">
        <f t="shared" si="3"/>
        <v>0.24417507039770978</v>
      </c>
      <c r="S16" s="15" t="e">
        <f t="shared" si="4"/>
        <v>#DIV/0!</v>
      </c>
      <c r="T16" s="15" t="e">
        <f t="shared" si="5"/>
        <v>#DIV/0!</v>
      </c>
      <c r="U16" s="48"/>
    </row>
    <row r="17" spans="1:21" ht="37.5" customHeight="1" x14ac:dyDescent="0.25">
      <c r="A17" s="18" t="s">
        <v>86</v>
      </c>
      <c r="B17" s="86" t="s">
        <v>120</v>
      </c>
      <c r="C17" s="85" t="s">
        <v>75</v>
      </c>
      <c r="D17" s="72" t="s">
        <v>66</v>
      </c>
      <c r="E17" s="73">
        <f t="shared" ref="E17" si="11">E18+E19+E21+E22+E23+E24+E25+E26+E27+E28+E29+E30+E31+E32+E34+E20</f>
        <v>0</v>
      </c>
      <c r="F17" s="73">
        <f t="shared" si="1"/>
        <v>5785588035</v>
      </c>
      <c r="G17" s="73">
        <f t="shared" ref="G17:J17" si="12">G18+G19+G21+G22+G23+G24+G25+G26+G27+G28+G29+G30+G31+G32+G34+G20</f>
        <v>963271735</v>
      </c>
      <c r="H17" s="73">
        <f t="shared" si="12"/>
        <v>4677274800</v>
      </c>
      <c r="I17" s="73">
        <f t="shared" si="12"/>
        <v>145041500</v>
      </c>
      <c r="J17" s="73">
        <f t="shared" si="12"/>
        <v>0</v>
      </c>
      <c r="K17" s="73">
        <f t="shared" si="8"/>
        <v>4011491367.8000002</v>
      </c>
      <c r="L17" s="73">
        <f t="shared" ref="L17:O17" si="13">L18+L19+L21+L22+L23+L24+L25+L26+L27+L28+L29+L30+L31+L32+L34+L20</f>
        <v>674190909.61000001</v>
      </c>
      <c r="M17" s="73">
        <f t="shared" si="13"/>
        <v>3239680817.54</v>
      </c>
      <c r="N17" s="73">
        <f t="shared" si="13"/>
        <v>97619640.649999991</v>
      </c>
      <c r="O17" s="73">
        <f t="shared" si="13"/>
        <v>0</v>
      </c>
      <c r="P17" s="74"/>
      <c r="Q17" s="74">
        <f t="shared" si="2"/>
        <v>69.33593168978544</v>
      </c>
      <c r="R17" s="74">
        <f t="shared" si="3"/>
        <v>69.989690874714611</v>
      </c>
      <c r="S17" s="74">
        <f t="shared" si="4"/>
        <v>69.264282217072221</v>
      </c>
      <c r="T17" s="74">
        <f t="shared" si="5"/>
        <v>67.304627055015288</v>
      </c>
      <c r="U17" s="48"/>
    </row>
    <row r="18" spans="1:21" ht="22.5" x14ac:dyDescent="0.25">
      <c r="A18" s="19"/>
      <c r="B18" s="5" t="s">
        <v>29</v>
      </c>
      <c r="C18" s="4" t="s">
        <v>11</v>
      </c>
      <c r="D18" s="49"/>
      <c r="E18" s="2">
        <v>0</v>
      </c>
      <c r="F18" s="2">
        <f t="shared" si="1"/>
        <v>946419275</v>
      </c>
      <c r="G18" s="2">
        <v>946419275</v>
      </c>
      <c r="H18" s="2">
        <v>0</v>
      </c>
      <c r="I18" s="2">
        <v>0</v>
      </c>
      <c r="J18" s="2">
        <v>0</v>
      </c>
      <c r="K18" s="2">
        <f t="shared" ref="K18:K34" si="14">L18+M18+N18+O18</f>
        <v>665654108.67999995</v>
      </c>
      <c r="L18" s="2">
        <v>665654108.67999995</v>
      </c>
      <c r="M18" s="2">
        <v>0</v>
      </c>
      <c r="N18" s="2">
        <v>0</v>
      </c>
      <c r="O18" s="2">
        <v>0</v>
      </c>
      <c r="P18" s="15"/>
      <c r="Q18" s="15">
        <f t="shared" si="2"/>
        <v>70.333955178586152</v>
      </c>
      <c r="R18" s="15">
        <f t="shared" si="3"/>
        <v>70.333955178586152</v>
      </c>
      <c r="S18" s="15" t="e">
        <f t="shared" si="4"/>
        <v>#DIV/0!</v>
      </c>
      <c r="T18" s="15" t="e">
        <f t="shared" si="5"/>
        <v>#DIV/0!</v>
      </c>
      <c r="U18" s="48"/>
    </row>
    <row r="19" spans="1:21" ht="45" x14ac:dyDescent="0.25">
      <c r="A19" s="17"/>
      <c r="B19" s="5" t="s">
        <v>111</v>
      </c>
      <c r="C19" s="5" t="s">
        <v>30</v>
      </c>
      <c r="D19" s="49"/>
      <c r="E19" s="2">
        <v>0</v>
      </c>
      <c r="F19" s="2">
        <f t="shared" si="1"/>
        <v>93744000</v>
      </c>
      <c r="G19" s="2">
        <v>0</v>
      </c>
      <c r="H19" s="2">
        <v>0</v>
      </c>
      <c r="I19" s="2">
        <v>93744000</v>
      </c>
      <c r="J19" s="2">
        <v>0</v>
      </c>
      <c r="K19" s="2">
        <f t="shared" si="14"/>
        <v>71917190.409999996</v>
      </c>
      <c r="L19" s="2">
        <v>0</v>
      </c>
      <c r="M19" s="2">
        <v>0</v>
      </c>
      <c r="N19" s="2">
        <v>71917190.409999996</v>
      </c>
      <c r="O19" s="2">
        <v>0</v>
      </c>
      <c r="P19" s="15"/>
      <c r="Q19" s="15">
        <f t="shared" si="2"/>
        <v>76.716579631763096</v>
      </c>
      <c r="R19" s="15" t="e">
        <f t="shared" si="3"/>
        <v>#DIV/0!</v>
      </c>
      <c r="S19" s="15" t="e">
        <f t="shared" si="4"/>
        <v>#DIV/0!</v>
      </c>
      <c r="T19" s="15">
        <f t="shared" si="5"/>
        <v>76.716579631763096</v>
      </c>
      <c r="U19" s="48"/>
    </row>
    <row r="20" spans="1:21" ht="78.75" x14ac:dyDescent="0.25">
      <c r="A20" s="17"/>
      <c r="B20" s="5" t="s">
        <v>126</v>
      </c>
      <c r="C20" s="5" t="s">
        <v>127</v>
      </c>
      <c r="D20" s="49"/>
      <c r="E20" s="2">
        <v>0</v>
      </c>
      <c r="F20" s="2">
        <f t="shared" ref="F20" si="15">G20+H20+I20+J20</f>
        <v>625000</v>
      </c>
      <c r="G20" s="2">
        <v>0</v>
      </c>
      <c r="H20" s="2">
        <v>0</v>
      </c>
      <c r="I20" s="2">
        <v>625000</v>
      </c>
      <c r="J20" s="2">
        <v>0</v>
      </c>
      <c r="K20" s="2">
        <f t="shared" ref="K20" si="16">L20+M20+N20+O20</f>
        <v>0</v>
      </c>
      <c r="L20" s="2">
        <v>0</v>
      </c>
      <c r="M20" s="2">
        <v>0</v>
      </c>
      <c r="N20" s="2">
        <v>0</v>
      </c>
      <c r="O20" s="2">
        <v>0</v>
      </c>
      <c r="P20" s="15"/>
      <c r="Q20" s="15">
        <f t="shared" ref="Q20" si="17">K20/F20*100</f>
        <v>0</v>
      </c>
      <c r="R20" s="15" t="e">
        <f t="shared" ref="R20" si="18">L20/G20*100</f>
        <v>#DIV/0!</v>
      </c>
      <c r="S20" s="15" t="e">
        <f t="shared" ref="S20" si="19">M20/H20*100</f>
        <v>#DIV/0!</v>
      </c>
      <c r="T20" s="15">
        <f t="shared" ref="T20" si="20">N20/I20*100</f>
        <v>0</v>
      </c>
      <c r="U20" s="48"/>
    </row>
    <row r="21" spans="1:21" ht="49.5" customHeight="1" x14ac:dyDescent="0.25">
      <c r="A21" s="17"/>
      <c r="B21" s="5" t="s">
        <v>41</v>
      </c>
      <c r="C21" s="5" t="s">
        <v>31</v>
      </c>
      <c r="D21" s="49"/>
      <c r="E21" s="2">
        <v>0</v>
      </c>
      <c r="F21" s="2">
        <f t="shared" si="1"/>
        <v>1016160</v>
      </c>
      <c r="G21" s="2">
        <v>1016160</v>
      </c>
      <c r="H21" s="2">
        <v>0</v>
      </c>
      <c r="I21" s="2">
        <v>0</v>
      </c>
      <c r="J21" s="2">
        <v>0</v>
      </c>
      <c r="K21" s="2">
        <f t="shared" si="14"/>
        <v>317696</v>
      </c>
      <c r="L21" s="2">
        <v>317696</v>
      </c>
      <c r="M21" s="2">
        <v>0</v>
      </c>
      <c r="N21" s="2">
        <v>0</v>
      </c>
      <c r="O21" s="2">
        <v>0</v>
      </c>
      <c r="P21" s="15"/>
      <c r="Q21" s="15">
        <f t="shared" si="2"/>
        <v>31.264367816091955</v>
      </c>
      <c r="R21" s="15">
        <f t="shared" si="3"/>
        <v>31.264367816091955</v>
      </c>
      <c r="S21" s="15" t="e">
        <f t="shared" si="4"/>
        <v>#DIV/0!</v>
      </c>
      <c r="T21" s="15" t="e">
        <f t="shared" si="5"/>
        <v>#DIV/0!</v>
      </c>
      <c r="U21" s="48"/>
    </row>
    <row r="22" spans="1:21" ht="67.5" x14ac:dyDescent="0.25">
      <c r="A22" s="17"/>
      <c r="B22" s="5" t="s">
        <v>33</v>
      </c>
      <c r="C22" s="5" t="s">
        <v>32</v>
      </c>
      <c r="D22" s="49"/>
      <c r="E22" s="2">
        <v>0</v>
      </c>
      <c r="F22" s="2">
        <f t="shared" si="1"/>
        <v>57264000</v>
      </c>
      <c r="G22" s="2">
        <v>0</v>
      </c>
      <c r="H22" s="2">
        <v>57264000</v>
      </c>
      <c r="I22" s="2">
        <v>0</v>
      </c>
      <c r="J22" s="2">
        <v>0</v>
      </c>
      <c r="K22" s="2">
        <f t="shared" si="14"/>
        <v>45452000</v>
      </c>
      <c r="L22" s="2">
        <v>0</v>
      </c>
      <c r="M22" s="2">
        <v>45452000</v>
      </c>
      <c r="N22" s="2">
        <v>0</v>
      </c>
      <c r="O22" s="2">
        <v>0</v>
      </c>
      <c r="P22" s="15"/>
      <c r="Q22" s="15">
        <f t="shared" si="2"/>
        <v>79.372729812796877</v>
      </c>
      <c r="R22" s="15" t="e">
        <f t="shared" si="3"/>
        <v>#DIV/0!</v>
      </c>
      <c r="S22" s="15">
        <f t="shared" si="4"/>
        <v>79.372729812796877</v>
      </c>
      <c r="T22" s="15" t="e">
        <f t="shared" si="5"/>
        <v>#DIV/0!</v>
      </c>
      <c r="U22" s="48"/>
    </row>
    <row r="23" spans="1:21" ht="70.5" customHeight="1" x14ac:dyDescent="0.25">
      <c r="A23" s="17"/>
      <c r="B23" s="5" t="s">
        <v>35</v>
      </c>
      <c r="C23" s="4" t="s">
        <v>34</v>
      </c>
      <c r="D23" s="49"/>
      <c r="E23" s="2">
        <v>0</v>
      </c>
      <c r="F23" s="2">
        <f t="shared" si="1"/>
        <v>572700</v>
      </c>
      <c r="G23" s="2">
        <v>0</v>
      </c>
      <c r="H23" s="2">
        <v>572700</v>
      </c>
      <c r="I23" s="2">
        <v>0</v>
      </c>
      <c r="J23" s="2">
        <v>0</v>
      </c>
      <c r="K23" s="2">
        <f t="shared" si="14"/>
        <v>333660</v>
      </c>
      <c r="L23" s="2">
        <v>0</v>
      </c>
      <c r="M23" s="2">
        <v>333660</v>
      </c>
      <c r="N23" s="2">
        <v>0</v>
      </c>
      <c r="O23" s="2">
        <v>0</v>
      </c>
      <c r="P23" s="15"/>
      <c r="Q23" s="15">
        <f t="shared" si="2"/>
        <v>58.260869565217391</v>
      </c>
      <c r="R23" s="15" t="e">
        <f t="shared" si="3"/>
        <v>#DIV/0!</v>
      </c>
      <c r="S23" s="15">
        <f t="shared" si="4"/>
        <v>58.260869565217391</v>
      </c>
      <c r="T23" s="15" t="e">
        <f t="shared" si="5"/>
        <v>#DIV/0!</v>
      </c>
      <c r="U23" s="48"/>
    </row>
    <row r="24" spans="1:21" ht="78.75" x14ac:dyDescent="0.25">
      <c r="A24" s="17"/>
      <c r="B24" s="5" t="s">
        <v>37</v>
      </c>
      <c r="C24" s="4" t="s">
        <v>36</v>
      </c>
      <c r="D24" s="49"/>
      <c r="E24" s="3">
        <v>0</v>
      </c>
      <c r="F24" s="2">
        <f t="shared" si="1"/>
        <v>240031100</v>
      </c>
      <c r="G24" s="2">
        <v>0</v>
      </c>
      <c r="H24" s="2">
        <v>240031100</v>
      </c>
      <c r="I24" s="2">
        <v>0</v>
      </c>
      <c r="J24" s="2">
        <v>0</v>
      </c>
      <c r="K24" s="2">
        <f t="shared" si="14"/>
        <v>161997836</v>
      </c>
      <c r="L24" s="2">
        <v>0</v>
      </c>
      <c r="M24" s="2">
        <v>161997836</v>
      </c>
      <c r="N24" s="3">
        <v>0</v>
      </c>
      <c r="O24" s="3">
        <v>0</v>
      </c>
      <c r="P24" s="15"/>
      <c r="Q24" s="15">
        <f t="shared" si="2"/>
        <v>67.490352708461529</v>
      </c>
      <c r="R24" s="15" t="e">
        <f t="shared" si="3"/>
        <v>#DIV/0!</v>
      </c>
      <c r="S24" s="15">
        <f t="shared" si="4"/>
        <v>67.490352708461529</v>
      </c>
      <c r="T24" s="15" t="e">
        <f t="shared" si="5"/>
        <v>#DIV/0!</v>
      </c>
      <c r="U24" s="48"/>
    </row>
    <row r="25" spans="1:21" ht="57.75" customHeight="1" x14ac:dyDescent="0.25">
      <c r="A25" s="17"/>
      <c r="B25" s="5" t="s">
        <v>39</v>
      </c>
      <c r="C25" s="4" t="s">
        <v>38</v>
      </c>
      <c r="D25" s="49"/>
      <c r="E25" s="3">
        <v>0</v>
      </c>
      <c r="F25" s="2">
        <f t="shared" si="1"/>
        <v>66897900</v>
      </c>
      <c r="G25" s="2">
        <v>0</v>
      </c>
      <c r="H25" s="2">
        <v>66897900</v>
      </c>
      <c r="I25" s="2">
        <v>0</v>
      </c>
      <c r="J25" s="2">
        <v>0</v>
      </c>
      <c r="K25" s="2">
        <f t="shared" si="14"/>
        <v>51680185.310000002</v>
      </c>
      <c r="L25" s="2">
        <v>0</v>
      </c>
      <c r="M25" s="2">
        <v>51680185.310000002</v>
      </c>
      <c r="N25" s="2">
        <v>0</v>
      </c>
      <c r="O25" s="2">
        <v>0</v>
      </c>
      <c r="P25" s="15"/>
      <c r="Q25" s="15">
        <f t="shared" si="2"/>
        <v>77.252328264414885</v>
      </c>
      <c r="R25" s="15" t="e">
        <f t="shared" si="3"/>
        <v>#DIV/0!</v>
      </c>
      <c r="S25" s="15">
        <f t="shared" si="4"/>
        <v>77.252328264414885</v>
      </c>
      <c r="T25" s="15" t="e">
        <f t="shared" si="5"/>
        <v>#DIV/0!</v>
      </c>
      <c r="U25" s="48"/>
    </row>
    <row r="26" spans="1:21" ht="45" x14ac:dyDescent="0.25">
      <c r="A26" s="17"/>
      <c r="B26" s="5" t="s">
        <v>40</v>
      </c>
      <c r="C26" s="4" t="s">
        <v>7</v>
      </c>
      <c r="D26" s="49"/>
      <c r="E26" s="3">
        <v>0</v>
      </c>
      <c r="F26" s="2">
        <f t="shared" si="1"/>
        <v>1196604200</v>
      </c>
      <c r="G26" s="2">
        <v>0</v>
      </c>
      <c r="H26" s="2">
        <v>1196604200</v>
      </c>
      <c r="I26" s="2">
        <v>0</v>
      </c>
      <c r="J26" s="2">
        <v>0</v>
      </c>
      <c r="K26" s="2">
        <f t="shared" si="14"/>
        <v>807937433.49000001</v>
      </c>
      <c r="L26" s="2">
        <v>0</v>
      </c>
      <c r="M26" s="2">
        <v>807937433.49000001</v>
      </c>
      <c r="N26" s="2">
        <v>0</v>
      </c>
      <c r="O26" s="2">
        <v>0</v>
      </c>
      <c r="P26" s="15"/>
      <c r="Q26" s="15">
        <f t="shared" si="2"/>
        <v>67.519187504941073</v>
      </c>
      <c r="R26" s="15" t="e">
        <f t="shared" si="3"/>
        <v>#DIV/0!</v>
      </c>
      <c r="S26" s="15">
        <f t="shared" si="4"/>
        <v>67.519187504941073</v>
      </c>
      <c r="T26" s="15" t="e">
        <f t="shared" si="5"/>
        <v>#DIV/0!</v>
      </c>
      <c r="U26" s="48"/>
    </row>
    <row r="27" spans="1:21" ht="45" x14ac:dyDescent="0.25">
      <c r="A27" s="17"/>
      <c r="B27" s="5" t="s">
        <v>42</v>
      </c>
      <c r="C27" s="4" t="s">
        <v>9</v>
      </c>
      <c r="D27" s="49"/>
      <c r="E27" s="3">
        <v>0</v>
      </c>
      <c r="F27" s="2">
        <f t="shared" si="1"/>
        <v>303478300</v>
      </c>
      <c r="G27" s="2">
        <v>0</v>
      </c>
      <c r="H27" s="2">
        <v>303478300</v>
      </c>
      <c r="I27" s="2">
        <v>0</v>
      </c>
      <c r="J27" s="2">
        <v>0</v>
      </c>
      <c r="K27" s="2">
        <f t="shared" si="14"/>
        <v>261613810.16</v>
      </c>
      <c r="L27" s="2">
        <v>0</v>
      </c>
      <c r="M27" s="2">
        <v>261613810.16</v>
      </c>
      <c r="N27" s="2">
        <v>0</v>
      </c>
      <c r="O27" s="2">
        <v>0</v>
      </c>
      <c r="P27" s="15"/>
      <c r="Q27" s="15">
        <f t="shared" si="2"/>
        <v>86.205112576418159</v>
      </c>
      <c r="R27" s="15" t="e">
        <f t="shared" si="3"/>
        <v>#DIV/0!</v>
      </c>
      <c r="S27" s="15">
        <f t="shared" si="4"/>
        <v>86.205112576418159</v>
      </c>
      <c r="T27" s="15" t="e">
        <f t="shared" si="5"/>
        <v>#DIV/0!</v>
      </c>
      <c r="U27" s="48"/>
    </row>
    <row r="28" spans="1:21" ht="54" customHeight="1" x14ac:dyDescent="0.25">
      <c r="A28" s="17"/>
      <c r="B28" s="5" t="s">
        <v>43</v>
      </c>
      <c r="C28" s="4" t="s">
        <v>8</v>
      </c>
      <c r="D28" s="49"/>
      <c r="E28" s="3">
        <v>0</v>
      </c>
      <c r="F28" s="2">
        <f t="shared" si="1"/>
        <v>2697880400</v>
      </c>
      <c r="G28" s="2">
        <v>0</v>
      </c>
      <c r="H28" s="2">
        <v>2697880400</v>
      </c>
      <c r="I28" s="2">
        <v>0</v>
      </c>
      <c r="J28" s="2">
        <v>0</v>
      </c>
      <c r="K28" s="2">
        <f t="shared" si="14"/>
        <v>1850786563.5799999</v>
      </c>
      <c r="L28" s="2">
        <v>0</v>
      </c>
      <c r="M28" s="2">
        <v>1850786563.5799999</v>
      </c>
      <c r="N28" s="2">
        <v>0</v>
      </c>
      <c r="O28" s="2">
        <v>0</v>
      </c>
      <c r="P28" s="15"/>
      <c r="Q28" s="15">
        <f t="shared" si="2"/>
        <v>68.601505225361365</v>
      </c>
      <c r="R28" s="15" t="e">
        <f t="shared" si="3"/>
        <v>#DIV/0!</v>
      </c>
      <c r="S28" s="15">
        <f t="shared" si="4"/>
        <v>68.601505225361365</v>
      </c>
      <c r="T28" s="15" t="e">
        <f t="shared" si="5"/>
        <v>#DIV/0!</v>
      </c>
      <c r="U28" s="48"/>
    </row>
    <row r="29" spans="1:21" ht="45" x14ac:dyDescent="0.25">
      <c r="A29" s="17"/>
      <c r="B29" s="5" t="s">
        <v>44</v>
      </c>
      <c r="C29" s="4" t="s">
        <v>10</v>
      </c>
      <c r="D29" s="49"/>
      <c r="E29" s="3">
        <v>0</v>
      </c>
      <c r="F29" s="2">
        <f t="shared" si="1"/>
        <v>37987600</v>
      </c>
      <c r="G29" s="2">
        <v>0</v>
      </c>
      <c r="H29" s="2">
        <v>37987600</v>
      </c>
      <c r="I29" s="2">
        <v>0</v>
      </c>
      <c r="J29" s="2">
        <v>0</v>
      </c>
      <c r="K29" s="2">
        <f t="shared" si="14"/>
        <v>20975668.09</v>
      </c>
      <c r="L29" s="2">
        <v>0</v>
      </c>
      <c r="M29" s="2">
        <v>20975668.09</v>
      </c>
      <c r="N29" s="2">
        <v>0</v>
      </c>
      <c r="O29" s="2">
        <v>0</v>
      </c>
      <c r="P29" s="15"/>
      <c r="Q29" s="15">
        <f t="shared" si="2"/>
        <v>55.217144778822558</v>
      </c>
      <c r="R29" s="15" t="e">
        <f t="shared" si="3"/>
        <v>#DIV/0!</v>
      </c>
      <c r="S29" s="15">
        <f t="shared" si="4"/>
        <v>55.217144778822558</v>
      </c>
      <c r="T29" s="15" t="e">
        <f t="shared" si="5"/>
        <v>#DIV/0!</v>
      </c>
      <c r="U29" s="48"/>
    </row>
    <row r="30" spans="1:21" ht="22.5" x14ac:dyDescent="0.25">
      <c r="A30" s="17"/>
      <c r="B30" s="5" t="s">
        <v>45</v>
      </c>
      <c r="C30" s="4" t="s">
        <v>13</v>
      </c>
      <c r="D30" s="49"/>
      <c r="E30" s="3">
        <v>0</v>
      </c>
      <c r="F30" s="2">
        <f t="shared" si="1"/>
        <v>300000</v>
      </c>
      <c r="G30" s="2">
        <v>0</v>
      </c>
      <c r="H30" s="2">
        <v>300000</v>
      </c>
      <c r="I30" s="2">
        <v>0</v>
      </c>
      <c r="J30" s="2">
        <v>0</v>
      </c>
      <c r="K30" s="2">
        <f t="shared" si="14"/>
        <v>100000</v>
      </c>
      <c r="L30" s="2">
        <v>0</v>
      </c>
      <c r="M30" s="2">
        <v>100000</v>
      </c>
      <c r="N30" s="2">
        <v>0</v>
      </c>
      <c r="O30" s="2">
        <v>0</v>
      </c>
      <c r="P30" s="15"/>
      <c r="Q30" s="15">
        <f t="shared" si="2"/>
        <v>33.333333333333329</v>
      </c>
      <c r="R30" s="15" t="e">
        <f t="shared" si="3"/>
        <v>#DIV/0!</v>
      </c>
      <c r="S30" s="15">
        <f t="shared" si="4"/>
        <v>33.333333333333329</v>
      </c>
      <c r="T30" s="15" t="e">
        <f t="shared" si="5"/>
        <v>#DIV/0!</v>
      </c>
      <c r="U30" s="48"/>
    </row>
    <row r="31" spans="1:21" ht="12" customHeight="1" x14ac:dyDescent="0.25">
      <c r="A31" s="17"/>
      <c r="B31" s="5" t="s">
        <v>46</v>
      </c>
      <c r="C31" s="4" t="s">
        <v>16</v>
      </c>
      <c r="D31" s="49"/>
      <c r="E31" s="3">
        <v>0</v>
      </c>
      <c r="F31" s="2">
        <f t="shared" si="1"/>
        <v>3045900</v>
      </c>
      <c r="G31" s="2">
        <v>3045900</v>
      </c>
      <c r="H31" s="2">
        <v>0</v>
      </c>
      <c r="I31" s="2">
        <v>0</v>
      </c>
      <c r="J31" s="2">
        <v>0</v>
      </c>
      <c r="K31" s="2">
        <f t="shared" si="14"/>
        <v>1731468.08</v>
      </c>
      <c r="L31" s="2">
        <v>1731468.08</v>
      </c>
      <c r="M31" s="2">
        <v>0</v>
      </c>
      <c r="N31" s="2">
        <v>0</v>
      </c>
      <c r="O31" s="2">
        <v>0</v>
      </c>
      <c r="P31" s="15"/>
      <c r="Q31" s="15">
        <f t="shared" si="2"/>
        <v>56.845860993466637</v>
      </c>
      <c r="R31" s="15">
        <f t="shared" si="3"/>
        <v>56.845860993466637</v>
      </c>
      <c r="S31" s="15" t="e">
        <f t="shared" si="4"/>
        <v>#DIV/0!</v>
      </c>
      <c r="T31" s="15" t="e">
        <f t="shared" si="5"/>
        <v>#DIV/0!</v>
      </c>
      <c r="U31" s="48"/>
    </row>
    <row r="32" spans="1:21" ht="56.25" x14ac:dyDescent="0.25">
      <c r="A32" s="17"/>
      <c r="B32" s="5" t="s">
        <v>47</v>
      </c>
      <c r="C32" s="4" t="s">
        <v>15</v>
      </c>
      <c r="D32" s="49"/>
      <c r="E32" s="3">
        <v>0</v>
      </c>
      <c r="F32" s="2">
        <f t="shared" si="1"/>
        <v>139471500</v>
      </c>
      <c r="G32" s="2">
        <v>12790400</v>
      </c>
      <c r="H32" s="2">
        <v>76008600</v>
      </c>
      <c r="I32" s="2">
        <v>50672500</v>
      </c>
      <c r="J32" s="2">
        <v>0</v>
      </c>
      <c r="K32" s="2">
        <f t="shared" si="14"/>
        <v>70743748</v>
      </c>
      <c r="L32" s="2">
        <v>6487636.8499999996</v>
      </c>
      <c r="M32" s="2">
        <v>38553660.909999996</v>
      </c>
      <c r="N32" s="2">
        <v>25702450.239999998</v>
      </c>
      <c r="O32" s="2">
        <v>0</v>
      </c>
      <c r="P32" s="15"/>
      <c r="Q32" s="15">
        <f t="shared" si="2"/>
        <v>50.722726865345244</v>
      </c>
      <c r="R32" s="15">
        <f t="shared" si="3"/>
        <v>50.722704919314488</v>
      </c>
      <c r="S32" s="15">
        <f t="shared" si="4"/>
        <v>50.722761516459983</v>
      </c>
      <c r="T32" s="15">
        <f t="shared" si="5"/>
        <v>50.72268042824016</v>
      </c>
      <c r="U32" s="48"/>
    </row>
    <row r="33" spans="1:21" ht="78.75" x14ac:dyDescent="0.25">
      <c r="A33" s="17"/>
      <c r="B33" s="5" t="s">
        <v>126</v>
      </c>
      <c r="C33" s="4" t="s">
        <v>127</v>
      </c>
      <c r="D33" s="49"/>
      <c r="E33" s="3">
        <v>0</v>
      </c>
      <c r="F33" s="2">
        <f t="shared" ref="F33" si="21">G33+H33+I33+J33</f>
        <v>625000</v>
      </c>
      <c r="G33" s="2">
        <v>0</v>
      </c>
      <c r="H33" s="2">
        <v>0</v>
      </c>
      <c r="I33" s="2">
        <v>625000</v>
      </c>
      <c r="J33" s="2">
        <v>0</v>
      </c>
      <c r="K33" s="2">
        <f t="shared" ref="K33" si="22">L33+M33+N33+O33</f>
        <v>0</v>
      </c>
      <c r="L33" s="2">
        <v>0</v>
      </c>
      <c r="M33" s="2">
        <v>0</v>
      </c>
      <c r="N33" s="2">
        <v>0</v>
      </c>
      <c r="O33" s="2">
        <v>0</v>
      </c>
      <c r="P33" s="15"/>
      <c r="Q33" s="15">
        <f t="shared" ref="Q33" si="23">K33/F33*100</f>
        <v>0</v>
      </c>
      <c r="R33" s="15" t="e">
        <f t="shared" ref="R33" si="24">L33/G33*100</f>
        <v>#DIV/0!</v>
      </c>
      <c r="S33" s="15" t="e">
        <f t="shared" ref="S33" si="25">M33/H33*100</f>
        <v>#DIV/0!</v>
      </c>
      <c r="T33" s="15">
        <f t="shared" ref="T33" si="26">N33/I33*100</f>
        <v>0</v>
      </c>
      <c r="U33" s="48"/>
    </row>
    <row r="34" spans="1:21" ht="24.75" customHeight="1" x14ac:dyDescent="0.25">
      <c r="A34" s="17"/>
      <c r="B34" s="5" t="s">
        <v>48</v>
      </c>
      <c r="C34" s="4" t="s">
        <v>14</v>
      </c>
      <c r="D34" s="49"/>
      <c r="E34" s="3">
        <v>0</v>
      </c>
      <c r="F34" s="2">
        <f t="shared" si="1"/>
        <v>250000</v>
      </c>
      <c r="G34" s="2">
        <v>0</v>
      </c>
      <c r="H34" s="2">
        <v>250000</v>
      </c>
      <c r="I34" s="2">
        <v>0</v>
      </c>
      <c r="J34" s="2">
        <v>0</v>
      </c>
      <c r="K34" s="2">
        <f t="shared" si="14"/>
        <v>250000</v>
      </c>
      <c r="L34" s="2">
        <v>0</v>
      </c>
      <c r="M34" s="2">
        <v>250000</v>
      </c>
      <c r="N34" s="2">
        <v>0</v>
      </c>
      <c r="O34" s="2">
        <v>0</v>
      </c>
      <c r="P34" s="15"/>
      <c r="Q34" s="15">
        <f t="shared" si="2"/>
        <v>100</v>
      </c>
      <c r="R34" s="15" t="e">
        <f t="shared" si="3"/>
        <v>#DIV/0!</v>
      </c>
      <c r="S34" s="15">
        <f t="shared" si="4"/>
        <v>100</v>
      </c>
      <c r="T34" s="15" t="e">
        <f t="shared" si="5"/>
        <v>#DIV/0!</v>
      </c>
      <c r="U34" s="48"/>
    </row>
    <row r="35" spans="1:21" ht="31.5" x14ac:dyDescent="0.25">
      <c r="A35" s="16" t="s">
        <v>91</v>
      </c>
      <c r="B35" s="87" t="s">
        <v>49</v>
      </c>
      <c r="C35" s="85" t="s">
        <v>74</v>
      </c>
      <c r="D35" s="72" t="s">
        <v>66</v>
      </c>
      <c r="E35" s="73">
        <f>E36</f>
        <v>0</v>
      </c>
      <c r="F35" s="73">
        <f t="shared" si="1"/>
        <v>57496656</v>
      </c>
      <c r="G35" s="73">
        <f>G36+G37</f>
        <v>57496656</v>
      </c>
      <c r="H35" s="73">
        <f t="shared" ref="H35:I35" si="27">H36+H37</f>
        <v>0</v>
      </c>
      <c r="I35" s="73">
        <f t="shared" si="27"/>
        <v>0</v>
      </c>
      <c r="J35" s="73">
        <f>J36</f>
        <v>0</v>
      </c>
      <c r="K35" s="73">
        <f t="shared" ref="K35:K44" si="28">L35+M35+N35+O35</f>
        <v>30011620.260000002</v>
      </c>
      <c r="L35" s="73">
        <f>L36+L37</f>
        <v>30011620.260000002</v>
      </c>
      <c r="M35" s="73">
        <f t="shared" ref="M35:N35" si="29">M36+M37</f>
        <v>0</v>
      </c>
      <c r="N35" s="73">
        <f t="shared" si="29"/>
        <v>0</v>
      </c>
      <c r="O35" s="73">
        <f>O36</f>
        <v>0</v>
      </c>
      <c r="P35" s="74"/>
      <c r="Q35" s="74">
        <f t="shared" si="2"/>
        <v>52.197157796446461</v>
      </c>
      <c r="R35" s="74">
        <f t="shared" si="3"/>
        <v>52.197157796446461</v>
      </c>
      <c r="S35" s="74" t="e">
        <f t="shared" si="4"/>
        <v>#DIV/0!</v>
      </c>
      <c r="T35" s="74" t="e">
        <f t="shared" si="5"/>
        <v>#DIV/0!</v>
      </c>
      <c r="U35" s="48"/>
    </row>
    <row r="36" spans="1:21" ht="12" customHeight="1" x14ac:dyDescent="0.25">
      <c r="A36" s="18"/>
      <c r="B36" s="5" t="s">
        <v>50</v>
      </c>
      <c r="C36" s="34" t="s">
        <v>12</v>
      </c>
      <c r="D36" s="49" t="s">
        <v>66</v>
      </c>
      <c r="E36" s="3">
        <v>0</v>
      </c>
      <c r="F36" s="2">
        <f t="shared" si="1"/>
        <v>56204270</v>
      </c>
      <c r="G36" s="2">
        <v>56204270</v>
      </c>
      <c r="H36" s="2">
        <v>0</v>
      </c>
      <c r="I36" s="2">
        <v>0</v>
      </c>
      <c r="J36" s="3">
        <v>0</v>
      </c>
      <c r="K36" s="2">
        <f t="shared" si="28"/>
        <v>30011620.260000002</v>
      </c>
      <c r="L36" s="2">
        <v>30011620.260000002</v>
      </c>
      <c r="M36" s="2">
        <v>0</v>
      </c>
      <c r="N36" s="2">
        <v>0</v>
      </c>
      <c r="O36" s="3">
        <v>0</v>
      </c>
      <c r="P36" s="15"/>
      <c r="Q36" s="15">
        <f t="shared" si="2"/>
        <v>53.39740247493652</v>
      </c>
      <c r="R36" s="15">
        <f t="shared" si="3"/>
        <v>53.39740247493652</v>
      </c>
      <c r="S36" s="15" t="e">
        <f t="shared" si="4"/>
        <v>#DIV/0!</v>
      </c>
      <c r="T36" s="15" t="e">
        <f t="shared" si="5"/>
        <v>#DIV/0!</v>
      </c>
      <c r="U36" s="48"/>
    </row>
    <row r="37" spans="1:21" ht="12" customHeight="1" x14ac:dyDescent="0.25">
      <c r="A37" s="18"/>
      <c r="B37" s="5" t="s">
        <v>50</v>
      </c>
      <c r="C37" s="34" t="s">
        <v>12</v>
      </c>
      <c r="D37" s="49" t="s">
        <v>134</v>
      </c>
      <c r="E37" s="3"/>
      <c r="F37" s="2">
        <f t="shared" si="1"/>
        <v>1292386</v>
      </c>
      <c r="G37" s="2">
        <v>1292386</v>
      </c>
      <c r="H37" s="2">
        <v>0</v>
      </c>
      <c r="I37" s="2">
        <v>0</v>
      </c>
      <c r="J37" s="3"/>
      <c r="K37" s="2">
        <f t="shared" si="28"/>
        <v>0</v>
      </c>
      <c r="L37" s="2">
        <v>0</v>
      </c>
      <c r="M37" s="2">
        <v>0</v>
      </c>
      <c r="N37" s="2">
        <v>0</v>
      </c>
      <c r="O37" s="3"/>
      <c r="P37" s="15"/>
      <c r="Q37" s="15">
        <f t="shared" si="2"/>
        <v>0</v>
      </c>
      <c r="R37" s="15">
        <f t="shared" si="3"/>
        <v>0</v>
      </c>
      <c r="S37" s="15" t="e">
        <f t="shared" si="4"/>
        <v>#DIV/0!</v>
      </c>
      <c r="T37" s="15" t="e">
        <f t="shared" si="5"/>
        <v>#DIV/0!</v>
      </c>
      <c r="U37" s="48"/>
    </row>
    <row r="38" spans="1:21" ht="56.25" customHeight="1" x14ac:dyDescent="0.25">
      <c r="A38" s="18" t="s">
        <v>92</v>
      </c>
      <c r="B38" s="87" t="s">
        <v>52</v>
      </c>
      <c r="C38" s="85" t="s">
        <v>73</v>
      </c>
      <c r="D38" s="72" t="s">
        <v>66</v>
      </c>
      <c r="E38" s="73">
        <f>E39</f>
        <v>0</v>
      </c>
      <c r="F38" s="73">
        <f t="shared" si="1"/>
        <v>88000</v>
      </c>
      <c r="G38" s="73">
        <f t="shared" ref="G38:I38" si="30">G39</f>
        <v>88000</v>
      </c>
      <c r="H38" s="73">
        <f t="shared" si="30"/>
        <v>0</v>
      </c>
      <c r="I38" s="73">
        <f t="shared" si="30"/>
        <v>0</v>
      </c>
      <c r="J38" s="73">
        <f>J39</f>
        <v>0</v>
      </c>
      <c r="K38" s="73">
        <f t="shared" si="28"/>
        <v>36000</v>
      </c>
      <c r="L38" s="73">
        <f t="shared" ref="L38:M38" si="31">L39</f>
        <v>36000</v>
      </c>
      <c r="M38" s="73">
        <f t="shared" si="31"/>
        <v>0</v>
      </c>
      <c r="N38" s="73">
        <f>N39</f>
        <v>0</v>
      </c>
      <c r="O38" s="73">
        <f>O39</f>
        <v>0</v>
      </c>
      <c r="P38" s="74"/>
      <c r="Q38" s="74">
        <f t="shared" si="2"/>
        <v>40.909090909090914</v>
      </c>
      <c r="R38" s="74">
        <f t="shared" si="3"/>
        <v>40.909090909090914</v>
      </c>
      <c r="S38" s="74" t="e">
        <f t="shared" si="4"/>
        <v>#DIV/0!</v>
      </c>
      <c r="T38" s="74" t="e">
        <f t="shared" si="5"/>
        <v>#DIV/0!</v>
      </c>
      <c r="U38" s="48"/>
    </row>
    <row r="39" spans="1:21" ht="16.5" customHeight="1" x14ac:dyDescent="0.25">
      <c r="A39" s="19"/>
      <c r="B39" s="5" t="s">
        <v>51</v>
      </c>
      <c r="C39" s="4" t="s">
        <v>16</v>
      </c>
      <c r="D39" s="49"/>
      <c r="E39" s="2">
        <v>0</v>
      </c>
      <c r="F39" s="2">
        <f t="shared" si="1"/>
        <v>88000</v>
      </c>
      <c r="G39" s="2">
        <v>88000</v>
      </c>
      <c r="H39" s="2">
        <v>0</v>
      </c>
      <c r="I39" s="2">
        <v>0</v>
      </c>
      <c r="J39" s="2">
        <v>0</v>
      </c>
      <c r="K39" s="2">
        <f t="shared" si="28"/>
        <v>36000</v>
      </c>
      <c r="L39" s="2">
        <v>36000</v>
      </c>
      <c r="M39" s="2">
        <v>0</v>
      </c>
      <c r="N39" s="2">
        <v>0</v>
      </c>
      <c r="O39" s="2">
        <v>0</v>
      </c>
      <c r="P39" s="15"/>
      <c r="Q39" s="15">
        <f t="shared" si="2"/>
        <v>40.909090909090914</v>
      </c>
      <c r="R39" s="15">
        <f t="shared" si="3"/>
        <v>40.909090909090914</v>
      </c>
      <c r="S39" s="15" t="e">
        <f t="shared" si="4"/>
        <v>#DIV/0!</v>
      </c>
      <c r="T39" s="15" t="e">
        <f t="shared" si="5"/>
        <v>#DIV/0!</v>
      </c>
      <c r="U39" s="48"/>
    </row>
    <row r="40" spans="1:21" ht="21" x14ac:dyDescent="0.25">
      <c r="A40" s="18" t="s">
        <v>93</v>
      </c>
      <c r="B40" s="87" t="s">
        <v>54</v>
      </c>
      <c r="C40" s="85" t="s">
        <v>77</v>
      </c>
      <c r="D40" s="72" t="s">
        <v>66</v>
      </c>
      <c r="E40" s="73">
        <f>E41+E42</f>
        <v>0</v>
      </c>
      <c r="F40" s="73">
        <f t="shared" si="1"/>
        <v>4326950</v>
      </c>
      <c r="G40" s="73">
        <f t="shared" ref="G40:I40" si="32">G41+G42</f>
        <v>423650</v>
      </c>
      <c r="H40" s="73">
        <f t="shared" si="32"/>
        <v>3903300</v>
      </c>
      <c r="I40" s="73">
        <f t="shared" si="32"/>
        <v>0</v>
      </c>
      <c r="J40" s="73">
        <f>J41+J42</f>
        <v>0</v>
      </c>
      <c r="K40" s="73">
        <f t="shared" si="28"/>
        <v>3461899.66</v>
      </c>
      <c r="L40" s="73">
        <f t="shared" ref="L40:M40" si="33">L41+L42</f>
        <v>423650</v>
      </c>
      <c r="M40" s="73">
        <f t="shared" si="33"/>
        <v>3038249.66</v>
      </c>
      <c r="N40" s="73">
        <f>N41+N42</f>
        <v>0</v>
      </c>
      <c r="O40" s="73">
        <f>O41+O42</f>
        <v>0</v>
      </c>
      <c r="P40" s="74"/>
      <c r="Q40" s="74">
        <f t="shared" si="2"/>
        <v>80.007849871156353</v>
      </c>
      <c r="R40" s="74">
        <f t="shared" si="3"/>
        <v>100</v>
      </c>
      <c r="S40" s="74">
        <f t="shared" si="4"/>
        <v>77.837974534368357</v>
      </c>
      <c r="T40" s="74" t="e">
        <f t="shared" si="5"/>
        <v>#DIV/0!</v>
      </c>
      <c r="U40" s="48"/>
    </row>
    <row r="41" spans="1:21" ht="105" customHeight="1" x14ac:dyDescent="0.25">
      <c r="A41" s="19"/>
      <c r="B41" s="5" t="s">
        <v>55</v>
      </c>
      <c r="C41" s="4" t="s">
        <v>53</v>
      </c>
      <c r="D41" s="49"/>
      <c r="E41" s="2">
        <v>0</v>
      </c>
      <c r="F41" s="2">
        <f t="shared" si="1"/>
        <v>3903300</v>
      </c>
      <c r="G41" s="2">
        <v>0</v>
      </c>
      <c r="H41" s="2">
        <v>3903300</v>
      </c>
      <c r="I41" s="2">
        <v>0</v>
      </c>
      <c r="J41" s="3">
        <v>0</v>
      </c>
      <c r="K41" s="2">
        <f t="shared" si="28"/>
        <v>3038249.66</v>
      </c>
      <c r="L41" s="2">
        <v>0</v>
      </c>
      <c r="M41" s="2">
        <v>3038249.66</v>
      </c>
      <c r="N41" s="2">
        <v>0</v>
      </c>
      <c r="O41" s="2">
        <v>0</v>
      </c>
      <c r="P41" s="15"/>
      <c r="Q41" s="15">
        <f t="shared" si="2"/>
        <v>77.837974534368357</v>
      </c>
      <c r="R41" s="15" t="e">
        <f t="shared" si="3"/>
        <v>#DIV/0!</v>
      </c>
      <c r="S41" s="15">
        <f t="shared" si="4"/>
        <v>77.837974534368357</v>
      </c>
      <c r="T41" s="15" t="e">
        <f t="shared" si="5"/>
        <v>#DIV/0!</v>
      </c>
      <c r="U41" s="48"/>
    </row>
    <row r="42" spans="1:21" ht="13.5" customHeight="1" x14ac:dyDescent="0.25">
      <c r="A42" s="19"/>
      <c r="B42" s="5" t="s">
        <v>56</v>
      </c>
      <c r="C42" s="4" t="s">
        <v>16</v>
      </c>
      <c r="D42" s="49"/>
      <c r="E42" s="2">
        <v>0</v>
      </c>
      <c r="F42" s="2">
        <f t="shared" si="1"/>
        <v>423650</v>
      </c>
      <c r="G42" s="2">
        <v>423650</v>
      </c>
      <c r="H42" s="2">
        <v>0</v>
      </c>
      <c r="I42" s="2">
        <v>0</v>
      </c>
      <c r="J42" s="2">
        <v>0</v>
      </c>
      <c r="K42" s="2">
        <f t="shared" si="28"/>
        <v>423650</v>
      </c>
      <c r="L42" s="2">
        <v>423650</v>
      </c>
      <c r="M42" s="2">
        <v>0</v>
      </c>
      <c r="N42" s="2">
        <v>0</v>
      </c>
      <c r="O42" s="2">
        <v>0</v>
      </c>
      <c r="P42" s="15"/>
      <c r="Q42" s="15">
        <f t="shared" si="2"/>
        <v>100</v>
      </c>
      <c r="R42" s="15">
        <f t="shared" si="3"/>
        <v>100</v>
      </c>
      <c r="S42" s="15" t="e">
        <f t="shared" si="4"/>
        <v>#DIV/0!</v>
      </c>
      <c r="T42" s="15" t="e">
        <f t="shared" si="5"/>
        <v>#DIV/0!</v>
      </c>
      <c r="U42" s="48"/>
    </row>
    <row r="43" spans="1:21" ht="45" customHeight="1" x14ac:dyDescent="0.25">
      <c r="A43" s="18" t="s">
        <v>94</v>
      </c>
      <c r="B43" s="84"/>
      <c r="C43" s="85" t="s">
        <v>72</v>
      </c>
      <c r="D43" s="72" t="s">
        <v>66</v>
      </c>
      <c r="E43" s="73">
        <f>E44</f>
        <v>0</v>
      </c>
      <c r="F43" s="73">
        <f t="shared" si="1"/>
        <v>55000</v>
      </c>
      <c r="G43" s="73">
        <f t="shared" ref="G43:I43" si="34">G44</f>
        <v>55000</v>
      </c>
      <c r="H43" s="73">
        <f t="shared" si="34"/>
        <v>0</v>
      </c>
      <c r="I43" s="73">
        <f t="shared" si="34"/>
        <v>0</v>
      </c>
      <c r="J43" s="73">
        <f>J44</f>
        <v>0</v>
      </c>
      <c r="K43" s="73">
        <f t="shared" si="28"/>
        <v>49000</v>
      </c>
      <c r="L43" s="73">
        <f t="shared" ref="L43:M43" si="35">L44</f>
        <v>49000</v>
      </c>
      <c r="M43" s="73">
        <f t="shared" si="35"/>
        <v>0</v>
      </c>
      <c r="N43" s="73">
        <f>N44</f>
        <v>0</v>
      </c>
      <c r="O43" s="73">
        <f>O44</f>
        <v>0</v>
      </c>
      <c r="P43" s="74" t="e">
        <f>O43/E43*100</f>
        <v>#DIV/0!</v>
      </c>
      <c r="Q43" s="74">
        <f t="shared" si="2"/>
        <v>89.090909090909093</v>
      </c>
      <c r="R43" s="74">
        <f t="shared" si="3"/>
        <v>89.090909090909093</v>
      </c>
      <c r="S43" s="74" t="e">
        <f t="shared" si="4"/>
        <v>#DIV/0!</v>
      </c>
      <c r="T43" s="74" t="e">
        <f t="shared" si="5"/>
        <v>#DIV/0!</v>
      </c>
      <c r="U43" s="48"/>
    </row>
    <row r="44" spans="1:21" ht="13.5" customHeight="1" x14ac:dyDescent="0.25">
      <c r="A44" s="19"/>
      <c r="B44" s="5" t="s">
        <v>57</v>
      </c>
      <c r="C44" s="4" t="s">
        <v>16</v>
      </c>
      <c r="D44" s="49"/>
      <c r="E44" s="2">
        <v>0</v>
      </c>
      <c r="F44" s="2">
        <f t="shared" si="1"/>
        <v>55000</v>
      </c>
      <c r="G44" s="2">
        <v>55000</v>
      </c>
      <c r="H44" s="2">
        <v>0</v>
      </c>
      <c r="I44" s="2">
        <v>0</v>
      </c>
      <c r="J44" s="3">
        <v>0</v>
      </c>
      <c r="K44" s="2">
        <f t="shared" si="28"/>
        <v>49000</v>
      </c>
      <c r="L44" s="2">
        <v>49000</v>
      </c>
      <c r="M44" s="2">
        <v>0</v>
      </c>
      <c r="N44" s="2">
        <v>0</v>
      </c>
      <c r="O44" s="2">
        <v>0</v>
      </c>
      <c r="P44" s="12" t="e">
        <f t="shared" ref="P44:P47" si="36">O44/E44*100</f>
        <v>#DIV/0!</v>
      </c>
      <c r="Q44" s="15">
        <f t="shared" si="2"/>
        <v>89.090909090909093</v>
      </c>
      <c r="R44" s="15">
        <f t="shared" si="3"/>
        <v>89.090909090909093</v>
      </c>
      <c r="S44" s="15" t="e">
        <f t="shared" si="4"/>
        <v>#DIV/0!</v>
      </c>
      <c r="T44" s="15" t="e">
        <f t="shared" si="5"/>
        <v>#DIV/0!</v>
      </c>
      <c r="U44" s="48"/>
    </row>
    <row r="45" spans="1:21" ht="35.25" customHeight="1" x14ac:dyDescent="0.25">
      <c r="A45" s="17"/>
      <c r="B45" s="86"/>
      <c r="C45" s="88" t="s">
        <v>125</v>
      </c>
      <c r="D45" s="72" t="s">
        <v>67</v>
      </c>
      <c r="E45" s="73">
        <f t="shared" ref="E45:O45" si="37">E46+E47</f>
        <v>0</v>
      </c>
      <c r="F45" s="73">
        <f t="shared" si="37"/>
        <v>29915444</v>
      </c>
      <c r="G45" s="73">
        <f t="shared" si="37"/>
        <v>29915444</v>
      </c>
      <c r="H45" s="73">
        <f t="shared" si="37"/>
        <v>0</v>
      </c>
      <c r="I45" s="73">
        <f t="shared" si="37"/>
        <v>0</v>
      </c>
      <c r="J45" s="73">
        <f t="shared" si="37"/>
        <v>0</v>
      </c>
      <c r="K45" s="73">
        <f t="shared" si="37"/>
        <v>25125030.309999999</v>
      </c>
      <c r="L45" s="73">
        <f t="shared" si="37"/>
        <v>25125030.309999999</v>
      </c>
      <c r="M45" s="73">
        <f t="shared" si="37"/>
        <v>0</v>
      </c>
      <c r="N45" s="73">
        <f t="shared" si="37"/>
        <v>0</v>
      </c>
      <c r="O45" s="73">
        <f t="shared" si="37"/>
        <v>0</v>
      </c>
      <c r="P45" s="74" t="e">
        <f t="shared" si="36"/>
        <v>#DIV/0!</v>
      </c>
      <c r="Q45" s="75">
        <f t="shared" si="2"/>
        <v>83.986820687000332</v>
      </c>
      <c r="R45" s="75">
        <f t="shared" si="3"/>
        <v>83.986820687000332</v>
      </c>
      <c r="S45" s="75" t="e">
        <f t="shared" si="4"/>
        <v>#DIV/0!</v>
      </c>
      <c r="T45" s="75" t="e">
        <f t="shared" si="5"/>
        <v>#DIV/0!</v>
      </c>
      <c r="U45" s="48"/>
    </row>
    <row r="46" spans="1:21" ht="13.5" customHeight="1" x14ac:dyDescent="0.25">
      <c r="A46" s="17"/>
      <c r="B46" s="5" t="s">
        <v>116</v>
      </c>
      <c r="C46" s="66" t="s">
        <v>115</v>
      </c>
      <c r="D46" s="49"/>
      <c r="E46" s="2"/>
      <c r="F46" s="2">
        <f>G46+H46+I46+J46</f>
        <v>8673465</v>
      </c>
      <c r="G46" s="2">
        <v>8673465</v>
      </c>
      <c r="H46" s="2">
        <v>0</v>
      </c>
      <c r="I46" s="2">
        <v>0</v>
      </c>
      <c r="J46" s="3">
        <v>0</v>
      </c>
      <c r="K46" s="2">
        <f>L46+M46+N46+O46</f>
        <v>7401879.7000000002</v>
      </c>
      <c r="L46" s="2">
        <v>7401879.7000000002</v>
      </c>
      <c r="M46" s="2">
        <v>0</v>
      </c>
      <c r="N46" s="2">
        <v>0</v>
      </c>
      <c r="O46" s="2">
        <v>0</v>
      </c>
      <c r="P46" s="12" t="e">
        <f t="shared" si="36"/>
        <v>#DIV/0!</v>
      </c>
      <c r="Q46" s="15">
        <f t="shared" si="2"/>
        <v>85.33936206579493</v>
      </c>
      <c r="R46" s="15">
        <f t="shared" si="3"/>
        <v>85.33936206579493</v>
      </c>
      <c r="S46" s="15" t="e">
        <f t="shared" si="4"/>
        <v>#DIV/0!</v>
      </c>
      <c r="T46" s="15" t="e">
        <f t="shared" si="5"/>
        <v>#DIV/0!</v>
      </c>
      <c r="U46" s="48"/>
    </row>
    <row r="47" spans="1:21" ht="13.5" customHeight="1" x14ac:dyDescent="0.2">
      <c r="A47" s="17"/>
      <c r="B47" s="67" t="s">
        <v>117</v>
      </c>
      <c r="C47" s="68" t="s">
        <v>12</v>
      </c>
      <c r="D47" s="49"/>
      <c r="E47" s="2"/>
      <c r="F47" s="2">
        <f>G47+H47+I47+J47</f>
        <v>21241979</v>
      </c>
      <c r="G47" s="2">
        <v>21241979</v>
      </c>
      <c r="H47" s="2">
        <v>0</v>
      </c>
      <c r="I47" s="2">
        <v>0</v>
      </c>
      <c r="J47" s="3">
        <v>0</v>
      </c>
      <c r="K47" s="2">
        <f>L47+M47+N47+O47</f>
        <v>17723150.609999999</v>
      </c>
      <c r="L47" s="2">
        <v>17723150.609999999</v>
      </c>
      <c r="M47" s="2">
        <v>0</v>
      </c>
      <c r="N47" s="2">
        <v>0</v>
      </c>
      <c r="O47" s="2">
        <v>0</v>
      </c>
      <c r="P47" s="12" t="e">
        <f t="shared" si="36"/>
        <v>#DIV/0!</v>
      </c>
      <c r="Q47" s="15">
        <f t="shared" si="2"/>
        <v>83.434554803015288</v>
      </c>
      <c r="R47" s="15">
        <f t="shared" si="3"/>
        <v>83.434554803015288</v>
      </c>
      <c r="S47" s="15" t="e">
        <f t="shared" si="4"/>
        <v>#DIV/0!</v>
      </c>
      <c r="T47" s="15" t="e">
        <f t="shared" si="5"/>
        <v>#DIV/0!</v>
      </c>
      <c r="U47" s="48"/>
    </row>
    <row r="48" spans="1:21" s="14" customFormat="1" ht="23.25" customHeight="1" x14ac:dyDescent="0.25">
      <c r="A48" s="16" t="s">
        <v>90</v>
      </c>
      <c r="B48" s="71"/>
      <c r="C48" s="36" t="s">
        <v>95</v>
      </c>
      <c r="D48" s="37"/>
      <c r="E48" s="35">
        <f t="shared" ref="E48:O48" si="38">E49</f>
        <v>0</v>
      </c>
      <c r="F48" s="35">
        <f t="shared" si="1"/>
        <v>65646464</v>
      </c>
      <c r="G48" s="35">
        <f t="shared" si="38"/>
        <v>65364164</v>
      </c>
      <c r="H48" s="35">
        <f t="shared" si="38"/>
        <v>282300</v>
      </c>
      <c r="I48" s="35">
        <f t="shared" si="38"/>
        <v>0</v>
      </c>
      <c r="J48" s="35">
        <f t="shared" si="38"/>
        <v>0</v>
      </c>
      <c r="K48" s="35">
        <f t="shared" si="38"/>
        <v>47118130.399999999</v>
      </c>
      <c r="L48" s="35">
        <f t="shared" si="38"/>
        <v>46835830.399999999</v>
      </c>
      <c r="M48" s="35">
        <f t="shared" si="38"/>
        <v>282300</v>
      </c>
      <c r="N48" s="35">
        <f t="shared" si="38"/>
        <v>0</v>
      </c>
      <c r="O48" s="35">
        <f t="shared" si="38"/>
        <v>0</v>
      </c>
      <c r="P48" s="38"/>
      <c r="Q48" s="38">
        <f t="shared" si="2"/>
        <v>71.775580174432534</v>
      </c>
      <c r="R48" s="38">
        <f t="shared" si="3"/>
        <v>71.653682283766372</v>
      </c>
      <c r="S48" s="38">
        <f t="shared" si="4"/>
        <v>100</v>
      </c>
      <c r="T48" s="38" t="e">
        <f t="shared" si="5"/>
        <v>#DIV/0!</v>
      </c>
      <c r="U48" s="13"/>
    </row>
    <row r="49" spans="1:21" s="14" customFormat="1" ht="33" customHeight="1" x14ac:dyDescent="0.25">
      <c r="A49" s="18" t="s">
        <v>87</v>
      </c>
      <c r="B49" s="89"/>
      <c r="C49" s="85" t="s">
        <v>78</v>
      </c>
      <c r="D49" s="72" t="s">
        <v>66</v>
      </c>
      <c r="E49" s="73">
        <f>E50</f>
        <v>0</v>
      </c>
      <c r="F49" s="73">
        <f t="shared" si="1"/>
        <v>65646464</v>
      </c>
      <c r="G49" s="73">
        <f>G50+G51</f>
        <v>65364164</v>
      </c>
      <c r="H49" s="73">
        <f t="shared" ref="H49" si="39">H50+H51</f>
        <v>282300</v>
      </c>
      <c r="I49" s="73">
        <f t="shared" ref="I49" si="40">I50+I51</f>
        <v>0</v>
      </c>
      <c r="J49" s="73">
        <f>J50</f>
        <v>0</v>
      </c>
      <c r="K49" s="73">
        <f>L49+M49+N49+O49</f>
        <v>47118130.399999999</v>
      </c>
      <c r="L49" s="73">
        <f>L50+L51</f>
        <v>46835830.399999999</v>
      </c>
      <c r="M49" s="73">
        <f t="shared" ref="M49" si="41">M50+M51</f>
        <v>282300</v>
      </c>
      <c r="N49" s="73">
        <f t="shared" ref="N49" si="42">N50+N51</f>
        <v>0</v>
      </c>
      <c r="O49" s="73">
        <f>O50</f>
        <v>0</v>
      </c>
      <c r="P49" s="74"/>
      <c r="Q49" s="74">
        <f t="shared" si="2"/>
        <v>71.775580174432534</v>
      </c>
      <c r="R49" s="74">
        <f t="shared" si="3"/>
        <v>71.653682283766372</v>
      </c>
      <c r="S49" s="74">
        <f t="shared" si="4"/>
        <v>100</v>
      </c>
      <c r="T49" s="74" t="e">
        <f t="shared" si="5"/>
        <v>#DIV/0!</v>
      </c>
      <c r="U49" s="13"/>
    </row>
    <row r="50" spans="1:21" ht="15.75" customHeight="1" x14ac:dyDescent="0.25">
      <c r="A50" s="16"/>
      <c r="B50" s="20" t="s">
        <v>28</v>
      </c>
      <c r="C50" s="4" t="s">
        <v>18</v>
      </c>
      <c r="D50" s="49"/>
      <c r="E50" s="3">
        <v>0</v>
      </c>
      <c r="F50" s="2">
        <f t="shared" si="1"/>
        <v>65364164</v>
      </c>
      <c r="G50" s="2">
        <f>64888500+475664</f>
        <v>65364164</v>
      </c>
      <c r="H50" s="2">
        <v>0</v>
      </c>
      <c r="I50" s="2">
        <v>0</v>
      </c>
      <c r="J50" s="2">
        <v>0</v>
      </c>
      <c r="K50" s="2">
        <f>L50+M50+N50+O50</f>
        <v>46835830.399999999</v>
      </c>
      <c r="L50" s="2">
        <f>46360166.4+475664</f>
        <v>46835830.399999999</v>
      </c>
      <c r="M50" s="2">
        <v>0</v>
      </c>
      <c r="N50" s="2">
        <v>0</v>
      </c>
      <c r="O50" s="2">
        <v>0</v>
      </c>
      <c r="P50" s="15"/>
      <c r="Q50" s="15">
        <f t="shared" si="2"/>
        <v>71.653682283766372</v>
      </c>
      <c r="R50" s="15">
        <f t="shared" si="3"/>
        <v>71.653682283766372</v>
      </c>
      <c r="S50" s="15" t="e">
        <f t="shared" si="4"/>
        <v>#DIV/0!</v>
      </c>
      <c r="T50" s="15" t="e">
        <f t="shared" si="5"/>
        <v>#DIV/0!</v>
      </c>
      <c r="U50" s="48"/>
    </row>
    <row r="51" spans="1:21" ht="67.5" customHeight="1" x14ac:dyDescent="0.25">
      <c r="A51" s="16"/>
      <c r="B51" s="20" t="s">
        <v>118</v>
      </c>
      <c r="C51" s="4" t="s">
        <v>121</v>
      </c>
      <c r="D51" s="49"/>
      <c r="E51" s="3">
        <v>0</v>
      </c>
      <c r="F51" s="2">
        <f t="shared" ref="F51" si="43">G51+H51+I51+J51</f>
        <v>282300</v>
      </c>
      <c r="G51" s="2">
        <v>0</v>
      </c>
      <c r="H51" s="2">
        <v>282300</v>
      </c>
      <c r="I51" s="2">
        <v>0</v>
      </c>
      <c r="J51" s="2">
        <v>0</v>
      </c>
      <c r="K51" s="2">
        <f>L51+M51+N51+O51</f>
        <v>282300</v>
      </c>
      <c r="L51" s="2">
        <v>0</v>
      </c>
      <c r="M51" s="2">
        <v>282300</v>
      </c>
      <c r="N51" s="2">
        <v>0</v>
      </c>
      <c r="O51" s="2">
        <v>0</v>
      </c>
      <c r="P51" s="15"/>
      <c r="Q51" s="15">
        <f t="shared" ref="Q51" si="44">K51/F51*100</f>
        <v>100</v>
      </c>
      <c r="R51" s="15" t="e">
        <f t="shared" ref="R51" si="45">L51/G51*100</f>
        <v>#DIV/0!</v>
      </c>
      <c r="S51" s="15">
        <f t="shared" ref="S51" si="46">M51/H51*100</f>
        <v>100</v>
      </c>
      <c r="T51" s="15" t="e">
        <f t="shared" ref="T51" si="47">N51/I51*100</f>
        <v>#DIV/0!</v>
      </c>
      <c r="U51" s="48"/>
    </row>
    <row r="52" spans="1:21" s="14" customFormat="1" ht="12" customHeight="1" x14ac:dyDescent="0.25">
      <c r="A52" s="18" t="s">
        <v>88</v>
      </c>
      <c r="B52" s="39"/>
      <c r="C52" s="36" t="s">
        <v>19</v>
      </c>
      <c r="D52" s="37"/>
      <c r="E52" s="35">
        <f t="shared" ref="E52:O52" si="48">E53</f>
        <v>0</v>
      </c>
      <c r="F52" s="35">
        <f t="shared" si="1"/>
        <v>62854596</v>
      </c>
      <c r="G52" s="35">
        <f t="shared" si="48"/>
        <v>16016098</v>
      </c>
      <c r="H52" s="35">
        <f t="shared" si="48"/>
        <v>46838498</v>
      </c>
      <c r="I52" s="35">
        <f t="shared" si="48"/>
        <v>0</v>
      </c>
      <c r="J52" s="35">
        <f t="shared" si="48"/>
        <v>0</v>
      </c>
      <c r="K52" s="35">
        <f t="shared" si="48"/>
        <v>53303807.07</v>
      </c>
      <c r="L52" s="35">
        <f t="shared" si="48"/>
        <v>14253332.99</v>
      </c>
      <c r="M52" s="35">
        <f t="shared" si="48"/>
        <v>39050474.079999998</v>
      </c>
      <c r="N52" s="35">
        <f t="shared" si="48"/>
        <v>0</v>
      </c>
      <c r="O52" s="35">
        <f t="shared" si="48"/>
        <v>0</v>
      </c>
      <c r="P52" s="38"/>
      <c r="Q52" s="38">
        <f t="shared" si="2"/>
        <v>84.804947390004699</v>
      </c>
      <c r="R52" s="38">
        <f t="shared" si="3"/>
        <v>88.993792308213898</v>
      </c>
      <c r="S52" s="38">
        <f t="shared" si="4"/>
        <v>83.372601059922971</v>
      </c>
      <c r="T52" s="38" t="e">
        <f t="shared" si="5"/>
        <v>#DIV/0!</v>
      </c>
      <c r="U52" s="13"/>
    </row>
    <row r="53" spans="1:21" s="14" customFormat="1" ht="24" customHeight="1" x14ac:dyDescent="0.25">
      <c r="A53" s="18" t="s">
        <v>96</v>
      </c>
      <c r="B53" s="90" t="s">
        <v>63</v>
      </c>
      <c r="C53" s="85" t="s">
        <v>25</v>
      </c>
      <c r="D53" s="72" t="s">
        <v>66</v>
      </c>
      <c r="E53" s="73">
        <f>E54</f>
        <v>0</v>
      </c>
      <c r="F53" s="73">
        <f t="shared" si="1"/>
        <v>62854596</v>
      </c>
      <c r="G53" s="73">
        <f>G54+G55+G56+G57</f>
        <v>16016098</v>
      </c>
      <c r="H53" s="73">
        <f t="shared" ref="H53:I53" si="49">H54+H55+H56+H57</f>
        <v>46838498</v>
      </c>
      <c r="I53" s="73">
        <f t="shared" si="49"/>
        <v>0</v>
      </c>
      <c r="J53" s="73">
        <f>J54+J55+J56+J57</f>
        <v>0</v>
      </c>
      <c r="K53" s="73">
        <f>L53+M53+N53+O53</f>
        <v>53303807.07</v>
      </c>
      <c r="L53" s="73">
        <f t="shared" ref="L53:M53" si="50">L54+L55+L56+L57</f>
        <v>14253332.99</v>
      </c>
      <c r="M53" s="73">
        <f t="shared" si="50"/>
        <v>39050474.079999998</v>
      </c>
      <c r="N53" s="73">
        <f>N54+N55+N56+N57</f>
        <v>0</v>
      </c>
      <c r="O53" s="73">
        <f>O54+O55+O56+O57</f>
        <v>0</v>
      </c>
      <c r="P53" s="74"/>
      <c r="Q53" s="74">
        <f t="shared" si="2"/>
        <v>84.804947390004699</v>
      </c>
      <c r="R53" s="74">
        <f t="shared" si="3"/>
        <v>88.993792308213898</v>
      </c>
      <c r="S53" s="74">
        <f t="shared" si="4"/>
        <v>83.372601059922971</v>
      </c>
      <c r="T53" s="74" t="e">
        <f t="shared" si="5"/>
        <v>#DIV/0!</v>
      </c>
      <c r="U53" s="13"/>
    </row>
    <row r="54" spans="1:21" ht="15.75" customHeight="1" x14ac:dyDescent="0.25">
      <c r="A54" s="19"/>
      <c r="B54" s="5" t="s">
        <v>58</v>
      </c>
      <c r="C54" s="4" t="s">
        <v>17</v>
      </c>
      <c r="D54" s="49"/>
      <c r="E54" s="2">
        <v>0</v>
      </c>
      <c r="F54" s="2">
        <f t="shared" si="1"/>
        <v>9625100</v>
      </c>
      <c r="G54" s="2">
        <v>9625100</v>
      </c>
      <c r="H54" s="2">
        <v>0</v>
      </c>
      <c r="I54" s="2">
        <v>0</v>
      </c>
      <c r="J54" s="3">
        <v>0</v>
      </c>
      <c r="K54" s="2">
        <f>L54+M54+N54+O54</f>
        <v>9430513.5800000001</v>
      </c>
      <c r="L54" s="2">
        <v>9430513.5800000001</v>
      </c>
      <c r="M54" s="2">
        <v>0</v>
      </c>
      <c r="N54" s="2">
        <v>0</v>
      </c>
      <c r="O54" s="2">
        <v>0</v>
      </c>
      <c r="P54" s="15"/>
      <c r="Q54" s="15">
        <f t="shared" si="2"/>
        <v>97.978343913309999</v>
      </c>
      <c r="R54" s="15">
        <f t="shared" si="3"/>
        <v>97.978343913309999</v>
      </c>
      <c r="S54" s="15" t="e">
        <f t="shared" si="4"/>
        <v>#DIV/0!</v>
      </c>
      <c r="T54" s="15" t="e">
        <f t="shared" si="5"/>
        <v>#DIV/0!</v>
      </c>
      <c r="U54" s="48"/>
    </row>
    <row r="55" spans="1:21" ht="60" customHeight="1" x14ac:dyDescent="0.25">
      <c r="A55" s="19"/>
      <c r="B55" s="5" t="s">
        <v>59</v>
      </c>
      <c r="C55" s="4" t="s">
        <v>23</v>
      </c>
      <c r="D55" s="49"/>
      <c r="E55" s="2">
        <v>0</v>
      </c>
      <c r="F55" s="2">
        <f t="shared" si="1"/>
        <v>18315298</v>
      </c>
      <c r="G55" s="2">
        <v>0</v>
      </c>
      <c r="H55" s="2">
        <v>18315298</v>
      </c>
      <c r="I55" s="2">
        <v>0</v>
      </c>
      <c r="J55" s="3">
        <v>0</v>
      </c>
      <c r="K55" s="2">
        <f t="shared" ref="K55:K57" si="51">L55+M55+N55+O55</f>
        <v>14468459.800000001</v>
      </c>
      <c r="L55" s="2">
        <v>0</v>
      </c>
      <c r="M55" s="2">
        <v>14468459.800000001</v>
      </c>
      <c r="N55" s="2">
        <v>0</v>
      </c>
      <c r="O55" s="2">
        <v>0</v>
      </c>
      <c r="P55" s="15"/>
      <c r="Q55" s="15">
        <f t="shared" si="2"/>
        <v>78.996584166962506</v>
      </c>
      <c r="R55" s="15" t="e">
        <f t="shared" si="3"/>
        <v>#DIV/0!</v>
      </c>
      <c r="S55" s="15">
        <f t="shared" si="4"/>
        <v>78.996584166962506</v>
      </c>
      <c r="T55" s="15" t="e">
        <f t="shared" si="5"/>
        <v>#DIV/0!</v>
      </c>
      <c r="U55" s="48"/>
    </row>
    <row r="56" spans="1:21" ht="58.5" customHeight="1" x14ac:dyDescent="0.25">
      <c r="A56" s="19"/>
      <c r="B56" s="5" t="s">
        <v>22</v>
      </c>
      <c r="C56" s="4" t="s">
        <v>98</v>
      </c>
      <c r="D56" s="49"/>
      <c r="E56" s="2">
        <v>0</v>
      </c>
      <c r="F56" s="2">
        <f t="shared" si="1"/>
        <v>6390998</v>
      </c>
      <c r="G56" s="2">
        <v>6390998</v>
      </c>
      <c r="H56" s="2">
        <v>0</v>
      </c>
      <c r="I56" s="2">
        <v>0</v>
      </c>
      <c r="J56" s="3">
        <v>0</v>
      </c>
      <c r="K56" s="2">
        <f t="shared" si="51"/>
        <v>4822819.41</v>
      </c>
      <c r="L56" s="2">
        <v>4822819.41</v>
      </c>
      <c r="M56" s="2">
        <v>0</v>
      </c>
      <c r="N56" s="2">
        <v>0</v>
      </c>
      <c r="O56" s="2">
        <v>0</v>
      </c>
      <c r="P56" s="15"/>
      <c r="Q56" s="15">
        <f t="shared" si="2"/>
        <v>75.462696279986318</v>
      </c>
      <c r="R56" s="15">
        <f t="shared" si="3"/>
        <v>75.462696279986318</v>
      </c>
      <c r="S56" s="15" t="e">
        <f t="shared" si="4"/>
        <v>#DIV/0!</v>
      </c>
      <c r="T56" s="15" t="e">
        <f t="shared" si="5"/>
        <v>#DIV/0!</v>
      </c>
      <c r="U56" s="48"/>
    </row>
    <row r="57" spans="1:21" ht="36.75" customHeight="1" x14ac:dyDescent="0.25">
      <c r="A57" s="19"/>
      <c r="B57" s="5" t="s">
        <v>60</v>
      </c>
      <c r="C57" s="4" t="s">
        <v>24</v>
      </c>
      <c r="D57" s="49"/>
      <c r="E57" s="2">
        <v>0</v>
      </c>
      <c r="F57" s="2">
        <f t="shared" si="1"/>
        <v>28523200</v>
      </c>
      <c r="G57" s="2">
        <v>0</v>
      </c>
      <c r="H57" s="2">
        <v>28523200</v>
      </c>
      <c r="I57" s="2">
        <v>0</v>
      </c>
      <c r="J57" s="3">
        <v>0</v>
      </c>
      <c r="K57" s="2">
        <f t="shared" si="51"/>
        <v>24582014.280000001</v>
      </c>
      <c r="L57" s="2">
        <v>0</v>
      </c>
      <c r="M57" s="2">
        <v>24582014.280000001</v>
      </c>
      <c r="N57" s="2">
        <v>0</v>
      </c>
      <c r="O57" s="2">
        <v>0</v>
      </c>
      <c r="P57" s="15"/>
      <c r="Q57" s="15">
        <f t="shared" si="2"/>
        <v>86.182526084029845</v>
      </c>
      <c r="R57" s="15" t="e">
        <f t="shared" si="3"/>
        <v>#DIV/0!</v>
      </c>
      <c r="S57" s="15">
        <f t="shared" si="4"/>
        <v>86.182526084029845</v>
      </c>
      <c r="T57" s="15" t="e">
        <f t="shared" si="5"/>
        <v>#DIV/0!</v>
      </c>
      <c r="U57" s="48"/>
    </row>
    <row r="58" spans="1:21" s="14" customFormat="1" ht="24" customHeight="1" x14ac:dyDescent="0.25">
      <c r="A58" s="18" t="s">
        <v>89</v>
      </c>
      <c r="B58" s="39"/>
      <c r="C58" s="36" t="s">
        <v>62</v>
      </c>
      <c r="D58" s="37"/>
      <c r="E58" s="35">
        <f t="shared" ref="E58:O59" si="52">E59</f>
        <v>0</v>
      </c>
      <c r="F58" s="35">
        <f t="shared" si="1"/>
        <v>80046220</v>
      </c>
      <c r="G58" s="35">
        <f>G59</f>
        <v>80046220</v>
      </c>
      <c r="H58" s="35">
        <f t="shared" si="52"/>
        <v>0</v>
      </c>
      <c r="I58" s="35">
        <f t="shared" si="52"/>
        <v>0</v>
      </c>
      <c r="J58" s="35">
        <f t="shared" si="52"/>
        <v>0</v>
      </c>
      <c r="K58" s="35">
        <f>L58+M58+N58+O58</f>
        <v>61891632.859999999</v>
      </c>
      <c r="L58" s="35">
        <f t="shared" si="52"/>
        <v>61891632.859999999</v>
      </c>
      <c r="M58" s="35">
        <f t="shared" si="52"/>
        <v>0</v>
      </c>
      <c r="N58" s="35">
        <f t="shared" si="52"/>
        <v>0</v>
      </c>
      <c r="O58" s="35">
        <f t="shared" si="52"/>
        <v>0</v>
      </c>
      <c r="P58" s="38"/>
      <c r="Q58" s="38">
        <f t="shared" si="2"/>
        <v>77.3198695203846</v>
      </c>
      <c r="R58" s="38">
        <f t="shared" si="3"/>
        <v>77.3198695203846</v>
      </c>
      <c r="S58" s="38" t="e">
        <f t="shared" si="4"/>
        <v>#DIV/0!</v>
      </c>
      <c r="T58" s="38" t="e">
        <f t="shared" si="5"/>
        <v>#DIV/0!</v>
      </c>
      <c r="U58" s="13"/>
    </row>
    <row r="59" spans="1:21" s="14" customFormat="1" ht="31.5" x14ac:dyDescent="0.25">
      <c r="A59" s="18" t="s">
        <v>97</v>
      </c>
      <c r="B59" s="89"/>
      <c r="C59" s="85" t="s">
        <v>20</v>
      </c>
      <c r="D59" s="72" t="s">
        <v>66</v>
      </c>
      <c r="E59" s="73">
        <f>E60</f>
        <v>0</v>
      </c>
      <c r="F59" s="73">
        <f t="shared" si="1"/>
        <v>80046220</v>
      </c>
      <c r="G59" s="73">
        <f t="shared" si="52"/>
        <v>80046220</v>
      </c>
      <c r="H59" s="73">
        <f t="shared" si="52"/>
        <v>0</v>
      </c>
      <c r="I59" s="73">
        <f t="shared" si="52"/>
        <v>0</v>
      </c>
      <c r="J59" s="73">
        <f>J60</f>
        <v>0</v>
      </c>
      <c r="K59" s="73">
        <f>L59+M59+N59+O59</f>
        <v>61891632.859999999</v>
      </c>
      <c r="L59" s="73">
        <f t="shared" si="52"/>
        <v>61891632.859999999</v>
      </c>
      <c r="M59" s="73">
        <f t="shared" si="52"/>
        <v>0</v>
      </c>
      <c r="N59" s="73">
        <f>N60</f>
        <v>0</v>
      </c>
      <c r="O59" s="73">
        <f>O60</f>
        <v>0</v>
      </c>
      <c r="P59" s="74"/>
      <c r="Q59" s="74">
        <f t="shared" si="2"/>
        <v>77.3198695203846</v>
      </c>
      <c r="R59" s="74">
        <f t="shared" si="3"/>
        <v>77.3198695203846</v>
      </c>
      <c r="S59" s="74" t="e">
        <f t="shared" si="4"/>
        <v>#DIV/0!</v>
      </c>
      <c r="T59" s="74" t="e">
        <f t="shared" si="5"/>
        <v>#DIV/0!</v>
      </c>
      <c r="U59" s="13"/>
    </row>
    <row r="60" spans="1:21" ht="22.5" x14ac:dyDescent="0.25">
      <c r="A60" s="19"/>
      <c r="B60" s="20" t="s">
        <v>61</v>
      </c>
      <c r="C60" s="4" t="s">
        <v>11</v>
      </c>
      <c r="D60" s="49"/>
      <c r="E60" s="2">
        <v>0</v>
      </c>
      <c r="F60" s="2">
        <f t="shared" si="1"/>
        <v>80046220</v>
      </c>
      <c r="G60" s="2">
        <v>80046220</v>
      </c>
      <c r="H60" s="2">
        <v>0</v>
      </c>
      <c r="I60" s="2">
        <v>0</v>
      </c>
      <c r="J60" s="2">
        <v>0</v>
      </c>
      <c r="K60" s="2">
        <f>L60+M60+N60+O60</f>
        <v>61891632.859999999</v>
      </c>
      <c r="L60" s="2">
        <v>61891632.859999999</v>
      </c>
      <c r="M60" s="2">
        <v>0</v>
      </c>
      <c r="N60" s="2">
        <v>0</v>
      </c>
      <c r="O60" s="3">
        <v>0</v>
      </c>
      <c r="P60" s="15"/>
      <c r="Q60" s="15">
        <f t="shared" ref="Q60" si="53">K60/F60*100</f>
        <v>77.3198695203846</v>
      </c>
      <c r="R60" s="15">
        <f t="shared" ref="R60" si="54">L60/G60*100</f>
        <v>77.3198695203846</v>
      </c>
      <c r="S60" s="15" t="e">
        <f t="shared" ref="S60" si="55">M60/H60*100</f>
        <v>#DIV/0!</v>
      </c>
      <c r="T60" s="15" t="e">
        <f t="shared" ref="T60" si="56">N60/I60*100</f>
        <v>#DIV/0!</v>
      </c>
      <c r="U60" s="48"/>
    </row>
    <row r="61" spans="1:21" x14ac:dyDescent="0.25">
      <c r="P61" s="25"/>
      <c r="Q61" s="24"/>
      <c r="R61" s="25"/>
      <c r="S61" s="25"/>
      <c r="T61" s="25"/>
    </row>
  </sheetData>
  <mergeCells count="13">
    <mergeCell ref="C1:U1"/>
    <mergeCell ref="B2:B4"/>
    <mergeCell ref="A2:A4"/>
    <mergeCell ref="C6:C8"/>
    <mergeCell ref="B6:B9"/>
    <mergeCell ref="A6:A9"/>
    <mergeCell ref="Q2:U3"/>
    <mergeCell ref="K2:O3"/>
    <mergeCell ref="P2:P3"/>
    <mergeCell ref="F2:J3"/>
    <mergeCell ref="C2:C4"/>
    <mergeCell ref="E2:E3"/>
    <mergeCell ref="D2:D3"/>
  </mergeCells>
  <pageMargins left="0.25" right="0.25" top="0.75" bottom="0.75" header="0.3" footer="0.3"/>
  <pageSetup paperSize="9" scale="65" fitToHeight="0" orientation="landscape" r:id="rId1"/>
  <colBreaks count="2" manualBreakCount="2">
    <brk id="10" max="55" man="1"/>
    <brk id="21" max="9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view="pageBreakPreview" zoomScale="55" zoomScaleNormal="85" zoomScaleSheetLayoutView="55" workbookViewId="0">
      <pane xSplit="1" ySplit="4" topLeftCell="B5" activePane="bottomRight" state="frozen"/>
      <selection pane="topRight" activeCell="B1" sqref="B1"/>
      <selection pane="bottomLeft" activeCell="A5" sqref="A5"/>
      <selection pane="bottomRight" activeCell="E14" sqref="E14"/>
    </sheetView>
  </sheetViews>
  <sheetFormatPr defaultRowHeight="18.75" x14ac:dyDescent="0.25"/>
  <cols>
    <col min="1" max="1" width="93.42578125" style="30" customWidth="1"/>
    <col min="2" max="2" width="19" style="30" customWidth="1"/>
    <col min="3" max="3" width="21.28515625" style="30" customWidth="1"/>
    <col min="4" max="4" width="24.85546875" style="30" customWidth="1"/>
    <col min="5" max="5" width="132.5703125" style="30" customWidth="1"/>
    <col min="6" max="16384" width="9.140625" style="30"/>
  </cols>
  <sheetData>
    <row r="1" spans="1:5" ht="40.5" customHeight="1" x14ac:dyDescent="0.25">
      <c r="A1" s="62" t="s">
        <v>128</v>
      </c>
      <c r="B1" s="62"/>
      <c r="C1" s="62"/>
      <c r="D1" s="62"/>
      <c r="E1" s="62"/>
    </row>
    <row r="2" spans="1:5" ht="24" customHeight="1" x14ac:dyDescent="0.25">
      <c r="A2" s="63" t="s">
        <v>71</v>
      </c>
      <c r="B2" s="64" t="s">
        <v>123</v>
      </c>
      <c r="C2" s="63" t="s">
        <v>99</v>
      </c>
      <c r="D2" s="63"/>
      <c r="E2" s="63"/>
    </row>
    <row r="3" spans="1:5" ht="66" customHeight="1" x14ac:dyDescent="0.25">
      <c r="A3" s="63"/>
      <c r="B3" s="65"/>
      <c r="C3" s="27" t="s">
        <v>131</v>
      </c>
      <c r="D3" s="27" t="s">
        <v>132</v>
      </c>
      <c r="E3" s="27" t="s">
        <v>119</v>
      </c>
    </row>
    <row r="4" spans="1:5" x14ac:dyDescent="0.25">
      <c r="A4" s="27">
        <v>1</v>
      </c>
      <c r="B4" s="27" t="s">
        <v>100</v>
      </c>
      <c r="C4" s="27">
        <v>3</v>
      </c>
      <c r="D4" s="27">
        <v>4</v>
      </c>
      <c r="E4" s="27">
        <v>5</v>
      </c>
    </row>
    <row r="5" spans="1:5" ht="37.5" x14ac:dyDescent="0.25">
      <c r="A5" s="27" t="s">
        <v>69</v>
      </c>
      <c r="B5" s="27" t="s">
        <v>101</v>
      </c>
      <c r="C5" s="28">
        <f>'Октябрь 2024'!K6</f>
        <v>4236578675.6700006</v>
      </c>
      <c r="D5" s="28">
        <f>'Октябрь 2024'!Q6</f>
        <v>66.133553131997274</v>
      </c>
      <c r="E5" s="27"/>
    </row>
    <row r="6" spans="1:5" ht="37.5" x14ac:dyDescent="0.25">
      <c r="A6" s="29" t="s">
        <v>102</v>
      </c>
      <c r="B6" s="27" t="s">
        <v>101</v>
      </c>
      <c r="C6" s="28">
        <f>'Октябрь 2024'!K10</f>
        <v>4074265105.3400002</v>
      </c>
      <c r="D6" s="28">
        <f>'Октябрь 2024'!Q10</f>
        <v>65.739948393187035</v>
      </c>
      <c r="E6" s="27"/>
    </row>
    <row r="7" spans="1:5" ht="37.5" x14ac:dyDescent="0.25">
      <c r="A7" s="26" t="s">
        <v>5</v>
      </c>
      <c r="B7" s="27" t="s">
        <v>66</v>
      </c>
      <c r="C7" s="28">
        <f>'Октябрь 2024'!K11</f>
        <v>3370339.08</v>
      </c>
      <c r="D7" s="28">
        <f>'Октябрь 2024'!Q11</f>
        <v>81.702179216668867</v>
      </c>
      <c r="E7" s="29" t="s">
        <v>133</v>
      </c>
    </row>
    <row r="8" spans="1:5" ht="180.75" customHeight="1" x14ac:dyDescent="0.25">
      <c r="A8" s="26" t="s">
        <v>76</v>
      </c>
      <c r="B8" s="46" t="s">
        <v>67</v>
      </c>
      <c r="C8" s="28">
        <f>'Октябрь 2024'!K13</f>
        <v>719848.23</v>
      </c>
      <c r="D8" s="28">
        <f>'Октябрь 2024'!Q13</f>
        <v>0.22783385780614854</v>
      </c>
      <c r="E8" s="29" t="s">
        <v>135</v>
      </c>
    </row>
    <row r="9" spans="1:5" ht="37.5" x14ac:dyDescent="0.25">
      <c r="A9" s="29" t="s">
        <v>103</v>
      </c>
      <c r="B9" s="27" t="s">
        <v>66</v>
      </c>
      <c r="C9" s="28">
        <f>'Октябрь 2024'!K17</f>
        <v>4011491367.8000002</v>
      </c>
      <c r="D9" s="28">
        <f>'Октябрь 2024'!Q17</f>
        <v>69.33593168978544</v>
      </c>
      <c r="E9" s="29" t="s">
        <v>133</v>
      </c>
    </row>
    <row r="10" spans="1:5" ht="37.5" x14ac:dyDescent="0.25">
      <c r="A10" s="26" t="s">
        <v>104</v>
      </c>
      <c r="B10" s="27" t="s">
        <v>66</v>
      </c>
      <c r="C10" s="28">
        <f>'Октябрь 2024'!K36</f>
        <v>30011620.260000002</v>
      </c>
      <c r="D10" s="28">
        <f>'Октябрь 2024'!Q36</f>
        <v>53.39740247493652</v>
      </c>
      <c r="E10" s="29" t="s">
        <v>133</v>
      </c>
    </row>
    <row r="11" spans="1:5" ht="37.5" x14ac:dyDescent="0.25">
      <c r="A11" s="26" t="s">
        <v>104</v>
      </c>
      <c r="B11" s="50" t="s">
        <v>134</v>
      </c>
      <c r="C11" s="28">
        <f>'Октябрь 2024'!K37</f>
        <v>0</v>
      </c>
      <c r="D11" s="28">
        <f>'Октябрь 2024'!Q37</f>
        <v>0</v>
      </c>
      <c r="E11" s="29" t="s">
        <v>133</v>
      </c>
    </row>
    <row r="12" spans="1:5" ht="75" x14ac:dyDescent="0.25">
      <c r="A12" s="26" t="s">
        <v>105</v>
      </c>
      <c r="B12" s="27" t="s">
        <v>66</v>
      </c>
      <c r="C12" s="28">
        <f>'Октябрь 2024'!K38</f>
        <v>36000</v>
      </c>
      <c r="D12" s="28">
        <f>'Октябрь 2024'!Q38</f>
        <v>40.909090909090914</v>
      </c>
      <c r="E12" s="29" t="s">
        <v>133</v>
      </c>
    </row>
    <row r="13" spans="1:5" x14ac:dyDescent="0.25">
      <c r="A13" s="29" t="s">
        <v>106</v>
      </c>
      <c r="B13" s="27" t="s">
        <v>66</v>
      </c>
      <c r="C13" s="28">
        <f>'Октябрь 2024'!K40</f>
        <v>3461899.66</v>
      </c>
      <c r="D13" s="28">
        <f>'Октябрь 2024'!Q40</f>
        <v>80.007849871156353</v>
      </c>
      <c r="E13" s="29" t="s">
        <v>133</v>
      </c>
    </row>
    <row r="14" spans="1:5" ht="168.75" x14ac:dyDescent="0.25">
      <c r="A14" s="29" t="s">
        <v>122</v>
      </c>
      <c r="B14" s="46" t="s">
        <v>67</v>
      </c>
      <c r="C14" s="28">
        <f>'Октябрь 2024'!K45</f>
        <v>25125030.309999999</v>
      </c>
      <c r="D14" s="28">
        <f>'Октябрь 2024'!Q45</f>
        <v>83.986820687000332</v>
      </c>
      <c r="E14" s="47" t="s">
        <v>136</v>
      </c>
    </row>
    <row r="15" spans="1:5" ht="56.25" x14ac:dyDescent="0.25">
      <c r="A15" s="26" t="s">
        <v>107</v>
      </c>
      <c r="B15" s="27" t="s">
        <v>66</v>
      </c>
      <c r="C15" s="28">
        <f>'Октябрь 2024'!K43</f>
        <v>49000</v>
      </c>
      <c r="D15" s="28">
        <f>'Октябрь 2024'!Q43</f>
        <v>89.090909090909093</v>
      </c>
      <c r="E15" s="29" t="s">
        <v>133</v>
      </c>
    </row>
    <row r="16" spans="1:5" ht="37.5" x14ac:dyDescent="0.25">
      <c r="A16" s="40" t="s">
        <v>108</v>
      </c>
      <c r="B16" s="44" t="s">
        <v>66</v>
      </c>
      <c r="C16" s="42">
        <f>'Октябрь 2024'!K48</f>
        <v>47118130.399999999</v>
      </c>
      <c r="D16" s="42">
        <f>'Октябрь 2024'!Q48</f>
        <v>71.775580174432534</v>
      </c>
      <c r="E16" s="40"/>
    </row>
    <row r="17" spans="1:5" ht="37.5" x14ac:dyDescent="0.25">
      <c r="A17" s="29" t="s">
        <v>112</v>
      </c>
      <c r="B17" s="27" t="s">
        <v>66</v>
      </c>
      <c r="C17" s="28">
        <f>'Октябрь 2024'!K49</f>
        <v>47118130.399999999</v>
      </c>
      <c r="D17" s="28">
        <f>'Октябрь 2024'!Q49</f>
        <v>71.775580174432534</v>
      </c>
      <c r="E17" s="29" t="s">
        <v>133</v>
      </c>
    </row>
    <row r="18" spans="1:5" x14ac:dyDescent="0.25">
      <c r="A18" s="43" t="s">
        <v>109</v>
      </c>
      <c r="B18" s="44" t="s">
        <v>66</v>
      </c>
      <c r="C18" s="45">
        <f>'Октябрь 2024'!K52</f>
        <v>53303807.07</v>
      </c>
      <c r="D18" s="42">
        <f>'Октябрь 2024'!Q52</f>
        <v>84.804947390004699</v>
      </c>
      <c r="E18" s="40"/>
    </row>
    <row r="19" spans="1:5" ht="37.5" x14ac:dyDescent="0.25">
      <c r="A19" s="29" t="s">
        <v>113</v>
      </c>
      <c r="B19" s="27" t="s">
        <v>66</v>
      </c>
      <c r="C19" s="28">
        <f>'Октябрь 2024'!K53</f>
        <v>53303807.07</v>
      </c>
      <c r="D19" s="28">
        <f>'Октябрь 2024'!Q53</f>
        <v>84.804947390004699</v>
      </c>
      <c r="E19" s="29" t="s">
        <v>133</v>
      </c>
    </row>
    <row r="20" spans="1:5" ht="37.5" x14ac:dyDescent="0.25">
      <c r="A20" s="40" t="s">
        <v>110</v>
      </c>
      <c r="B20" s="41" t="s">
        <v>66</v>
      </c>
      <c r="C20" s="42">
        <f>'Октябрь 2024'!K58</f>
        <v>61891632.859999999</v>
      </c>
      <c r="D20" s="42">
        <f>'Октябрь 2024'!Q58</f>
        <v>77.3198695203846</v>
      </c>
      <c r="E20" s="40"/>
    </row>
    <row r="21" spans="1:5" ht="37.5" x14ac:dyDescent="0.25">
      <c r="A21" s="26" t="s">
        <v>114</v>
      </c>
      <c r="B21" s="32" t="s">
        <v>66</v>
      </c>
      <c r="C21" s="31">
        <f>'Октябрь 2024'!K59</f>
        <v>61891632.859999999</v>
      </c>
      <c r="D21" s="28">
        <f>'Октябрь 2024'!Q59</f>
        <v>77.3198695203846</v>
      </c>
      <c r="E21" s="29" t="s">
        <v>133</v>
      </c>
    </row>
  </sheetData>
  <mergeCells count="4">
    <mergeCell ref="A1:E1"/>
    <mergeCell ref="A2:A3"/>
    <mergeCell ref="C2:E2"/>
    <mergeCell ref="B2:B3"/>
  </mergeCells>
  <pageMargins left="0.25" right="0.25"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Октябрь 2024</vt:lpstr>
      <vt:lpstr>Пояснение</vt:lpstr>
      <vt:lpstr>'Октябрь 2024'!Область_печати</vt:lpstr>
      <vt:lpstr>Пояснение!Область_печати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Анастасия Юрьевна Труханова</dc:creator>
  <cp:lastModifiedBy>Кристина Чурилова</cp:lastModifiedBy>
  <cp:lastPrinted>2024-08-05T12:14:46Z</cp:lastPrinted>
  <dcterms:created xsi:type="dcterms:W3CDTF">2015-06-05T18:19:34Z</dcterms:created>
  <dcterms:modified xsi:type="dcterms:W3CDTF">2024-11-02T09:07:49Z</dcterms:modified>
</cp:coreProperties>
</file>