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ЧуриловаКР\Desktop\ОТЧЕТЫ\2024\ЕЖЕМЕСЯЧНО в ДДА на сайт до 10 числа\2024 год\11. на 30.11.2024\"/>
    </mc:Choice>
  </mc:AlternateContent>
  <bookViews>
    <workbookView xWindow="-120" yWindow="-120" windowWidth="29040" windowHeight="15840"/>
  </bookViews>
  <sheets>
    <sheet name="Ноябрь 2024" sheetId="1" r:id="rId1"/>
    <sheet name="Пояснение" sheetId="2" r:id="rId2"/>
  </sheets>
  <definedNames>
    <definedName name="_xlnm.Print_Area" localSheetId="0">'Ноябрь 2024'!$A$1:$U$61</definedName>
    <definedName name="_xlnm.Print_Area" localSheetId="1">Пояснение!$A$1:$E$21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7" i="1" l="1"/>
  <c r="L7" i="1"/>
  <c r="H7" i="1"/>
  <c r="I7" i="1"/>
  <c r="G7" i="1"/>
  <c r="K9" i="1"/>
  <c r="F9" i="1"/>
  <c r="S9" i="1"/>
  <c r="T9" i="1"/>
  <c r="N9" i="1"/>
  <c r="M9" i="1"/>
  <c r="L9" i="1"/>
  <c r="R9" i="1" s="1"/>
  <c r="H9" i="1"/>
  <c r="I9" i="1"/>
  <c r="G9" i="1"/>
  <c r="F8" i="1"/>
  <c r="Q9" i="1" l="1"/>
  <c r="L51" i="1" l="1"/>
  <c r="G51" i="1"/>
  <c r="K38" i="1" l="1"/>
  <c r="T38" i="1"/>
  <c r="S38" i="1"/>
  <c r="R38" i="1"/>
  <c r="C11" i="2"/>
  <c r="F38" i="1"/>
  <c r="M36" i="1"/>
  <c r="N36" i="1"/>
  <c r="L36" i="1"/>
  <c r="H36" i="1"/>
  <c r="I36" i="1"/>
  <c r="G36" i="1"/>
  <c r="Q38" i="1" l="1"/>
  <c r="D11" i="2" s="1"/>
  <c r="T34" i="1"/>
  <c r="S34" i="1"/>
  <c r="R34" i="1"/>
  <c r="K34" i="1"/>
  <c r="F34" i="1"/>
  <c r="Q34" i="1" l="1"/>
  <c r="O18" i="1" l="1"/>
  <c r="N18" i="1"/>
  <c r="N7" i="1" s="1"/>
  <c r="M18" i="1"/>
  <c r="L18" i="1"/>
  <c r="J18" i="1"/>
  <c r="I18" i="1"/>
  <c r="G18" i="1"/>
  <c r="E18" i="1"/>
  <c r="T21" i="1"/>
  <c r="S21" i="1"/>
  <c r="R21" i="1"/>
  <c r="K21" i="1"/>
  <c r="F21" i="1"/>
  <c r="Q21" i="1" l="1"/>
  <c r="M14" i="1" l="1"/>
  <c r="N14" i="1"/>
  <c r="O14" i="1"/>
  <c r="L14" i="1"/>
  <c r="H14" i="1" l="1"/>
  <c r="G14" i="1"/>
  <c r="E46" i="1" l="1"/>
  <c r="F48" i="1"/>
  <c r="F47" i="1"/>
  <c r="K48" i="1"/>
  <c r="K47" i="1"/>
  <c r="T47" i="1"/>
  <c r="T48" i="1"/>
  <c r="S47" i="1"/>
  <c r="S48" i="1"/>
  <c r="R47" i="1"/>
  <c r="R48" i="1"/>
  <c r="P45" i="1"/>
  <c r="P47" i="1"/>
  <c r="P48" i="1"/>
  <c r="Q47" i="1" l="1"/>
  <c r="Q48" i="1"/>
  <c r="T17" i="1"/>
  <c r="S17" i="1"/>
  <c r="R17" i="1"/>
  <c r="K17" i="1"/>
  <c r="F17" i="1"/>
  <c r="Q17" i="1" l="1"/>
  <c r="F46" i="1"/>
  <c r="G46" i="1"/>
  <c r="G8" i="1" s="1"/>
  <c r="H46" i="1"/>
  <c r="H8" i="1" s="1"/>
  <c r="I46" i="1"/>
  <c r="J46" i="1"/>
  <c r="K46" i="1"/>
  <c r="C14" i="2" s="1"/>
  <c r="L46" i="1"/>
  <c r="M46" i="1"/>
  <c r="M8" i="1" s="1"/>
  <c r="N46" i="1"/>
  <c r="N8" i="1" s="1"/>
  <c r="O46" i="1"/>
  <c r="P46" i="1" s="1"/>
  <c r="L8" i="1" l="1"/>
  <c r="R46" i="1"/>
  <c r="Q46" i="1"/>
  <c r="D14" i="2" s="1"/>
  <c r="S46" i="1"/>
  <c r="T46" i="1"/>
  <c r="T61" i="1" l="1"/>
  <c r="S61" i="1"/>
  <c r="R61" i="1"/>
  <c r="F35" i="1"/>
  <c r="H18" i="1"/>
  <c r="O50" i="1"/>
  <c r="N50" i="1"/>
  <c r="M50" i="1"/>
  <c r="L50" i="1"/>
  <c r="I50" i="1"/>
  <c r="H50" i="1"/>
  <c r="G50" i="1"/>
  <c r="T52" i="1"/>
  <c r="S52" i="1"/>
  <c r="R52" i="1"/>
  <c r="K52" i="1"/>
  <c r="F52" i="1"/>
  <c r="Q52" i="1" l="1"/>
  <c r="G54" i="1"/>
  <c r="K61" i="1" l="1"/>
  <c r="K51" i="1"/>
  <c r="K45" i="1"/>
  <c r="K43" i="1"/>
  <c r="K42" i="1"/>
  <c r="K40" i="1"/>
  <c r="K37" i="1"/>
  <c r="C10" i="2" s="1"/>
  <c r="K28" i="1"/>
  <c r="K29" i="1"/>
  <c r="K30" i="1"/>
  <c r="K31" i="1"/>
  <c r="K32" i="1"/>
  <c r="K33" i="1"/>
  <c r="K35" i="1"/>
  <c r="K24" i="1"/>
  <c r="K25" i="1"/>
  <c r="K26" i="1"/>
  <c r="K27" i="1"/>
  <c r="K20" i="1"/>
  <c r="K22" i="1"/>
  <c r="K23" i="1"/>
  <c r="K16" i="1"/>
  <c r="K15" i="1"/>
  <c r="K13" i="1"/>
  <c r="O60" i="1"/>
  <c r="E60" i="1"/>
  <c r="O36" i="1"/>
  <c r="O39" i="1"/>
  <c r="O41" i="1"/>
  <c r="O44" i="1"/>
  <c r="O54" i="1"/>
  <c r="K56" i="1"/>
  <c r="K57" i="1"/>
  <c r="K58" i="1"/>
  <c r="K55" i="1"/>
  <c r="E54" i="1"/>
  <c r="E50" i="1"/>
  <c r="E49" i="1" s="1"/>
  <c r="E44" i="1"/>
  <c r="E41" i="1"/>
  <c r="E39" i="1"/>
  <c r="E36" i="1"/>
  <c r="E59" i="1" l="1"/>
  <c r="K19" i="1"/>
  <c r="J36" i="1" l="1"/>
  <c r="L39" i="1"/>
  <c r="M39" i="1"/>
  <c r="N39" i="1"/>
  <c r="G39" i="1"/>
  <c r="H39" i="1"/>
  <c r="I39" i="1"/>
  <c r="J39" i="1"/>
  <c r="L41" i="1"/>
  <c r="M41" i="1"/>
  <c r="N41" i="1"/>
  <c r="G41" i="1"/>
  <c r="H41" i="1"/>
  <c r="I41" i="1"/>
  <c r="J41" i="1"/>
  <c r="L44" i="1"/>
  <c r="M44" i="1"/>
  <c r="N44" i="1"/>
  <c r="G44" i="1"/>
  <c r="H44" i="1"/>
  <c r="I44" i="1"/>
  <c r="J44" i="1"/>
  <c r="J50" i="1"/>
  <c r="L54" i="1"/>
  <c r="M54" i="1"/>
  <c r="N54" i="1"/>
  <c r="H54" i="1"/>
  <c r="I54" i="1"/>
  <c r="J54" i="1"/>
  <c r="L60" i="1"/>
  <c r="M60" i="1"/>
  <c r="N60" i="1"/>
  <c r="G60" i="1"/>
  <c r="G59" i="1" s="1"/>
  <c r="H60" i="1"/>
  <c r="I60" i="1"/>
  <c r="J60" i="1"/>
  <c r="K44" i="1" l="1"/>
  <c r="C15" i="2" s="1"/>
  <c r="K60" i="1"/>
  <c r="C21" i="2" s="1"/>
  <c r="K50" i="1"/>
  <c r="C17" i="2" s="1"/>
  <c r="K36" i="1"/>
  <c r="K39" i="1"/>
  <c r="K54" i="1"/>
  <c r="C19" i="2" s="1"/>
  <c r="K41" i="1"/>
  <c r="C13" i="2" s="1"/>
  <c r="K18" i="1"/>
  <c r="C9" i="2" s="1"/>
  <c r="F60" i="1"/>
  <c r="C12" i="2" l="1"/>
  <c r="T10" i="1"/>
  <c r="T13" i="1"/>
  <c r="T15" i="1"/>
  <c r="T16" i="1"/>
  <c r="T19" i="1"/>
  <c r="T20" i="1"/>
  <c r="T22" i="1"/>
  <c r="T23" i="1"/>
  <c r="T24" i="1"/>
  <c r="T25" i="1"/>
  <c r="T26" i="1"/>
  <c r="T27" i="1"/>
  <c r="T28" i="1"/>
  <c r="T29" i="1"/>
  <c r="T30" i="1"/>
  <c r="T31" i="1"/>
  <c r="T32" i="1"/>
  <c r="T33" i="1"/>
  <c r="T35" i="1"/>
  <c r="T37" i="1"/>
  <c r="T40" i="1"/>
  <c r="T42" i="1"/>
  <c r="T43" i="1"/>
  <c r="T45" i="1"/>
  <c r="T51" i="1"/>
  <c r="T55" i="1"/>
  <c r="T56" i="1"/>
  <c r="T57" i="1"/>
  <c r="T58" i="1"/>
  <c r="S10" i="1"/>
  <c r="S13" i="1"/>
  <c r="S15" i="1"/>
  <c r="S16" i="1"/>
  <c r="S19" i="1"/>
  <c r="S20" i="1"/>
  <c r="S22" i="1"/>
  <c r="S23" i="1"/>
  <c r="S24" i="1"/>
  <c r="S25" i="1"/>
  <c r="S26" i="1"/>
  <c r="S27" i="1"/>
  <c r="S28" i="1"/>
  <c r="S29" i="1"/>
  <c r="S30" i="1"/>
  <c r="S31" i="1"/>
  <c r="S32" i="1"/>
  <c r="S33" i="1"/>
  <c r="S35" i="1"/>
  <c r="S37" i="1"/>
  <c r="S40" i="1"/>
  <c r="S42" i="1"/>
  <c r="S43" i="1"/>
  <c r="S45" i="1"/>
  <c r="S51" i="1"/>
  <c r="S55" i="1"/>
  <c r="S56" i="1"/>
  <c r="S57" i="1"/>
  <c r="S58" i="1"/>
  <c r="R10" i="1"/>
  <c r="R13" i="1"/>
  <c r="R15" i="1"/>
  <c r="R16" i="1"/>
  <c r="R19" i="1"/>
  <c r="R20" i="1"/>
  <c r="R22" i="1"/>
  <c r="R23" i="1"/>
  <c r="R24" i="1"/>
  <c r="R25" i="1"/>
  <c r="R26" i="1"/>
  <c r="R27" i="1"/>
  <c r="R28" i="1"/>
  <c r="R29" i="1"/>
  <c r="R30" i="1"/>
  <c r="R31" i="1"/>
  <c r="R32" i="1"/>
  <c r="R33" i="1"/>
  <c r="R35" i="1"/>
  <c r="R37" i="1"/>
  <c r="R40" i="1"/>
  <c r="R42" i="1"/>
  <c r="R43" i="1"/>
  <c r="R45" i="1"/>
  <c r="R51" i="1"/>
  <c r="R55" i="1"/>
  <c r="R56" i="1"/>
  <c r="R57" i="1"/>
  <c r="R58" i="1"/>
  <c r="P13" i="1"/>
  <c r="F10" i="1" l="1"/>
  <c r="Q10" i="1" s="1"/>
  <c r="F13" i="1"/>
  <c r="Q13" i="1" s="1"/>
  <c r="F15" i="1"/>
  <c r="F16" i="1"/>
  <c r="Q16" i="1" s="1"/>
  <c r="F19" i="1"/>
  <c r="Q19" i="1" s="1"/>
  <c r="F20" i="1"/>
  <c r="Q20" i="1" s="1"/>
  <c r="F22" i="1"/>
  <c r="Q22" i="1" s="1"/>
  <c r="F23" i="1"/>
  <c r="Q23" i="1" s="1"/>
  <c r="F24" i="1"/>
  <c r="Q24" i="1" s="1"/>
  <c r="F25" i="1"/>
  <c r="Q25" i="1" s="1"/>
  <c r="F26" i="1"/>
  <c r="Q26" i="1" s="1"/>
  <c r="F27" i="1"/>
  <c r="Q27" i="1" s="1"/>
  <c r="F28" i="1"/>
  <c r="Q28" i="1" s="1"/>
  <c r="F29" i="1"/>
  <c r="Q29" i="1" s="1"/>
  <c r="F30" i="1"/>
  <c r="Q30" i="1" s="1"/>
  <c r="F31" i="1"/>
  <c r="Q31" i="1" s="1"/>
  <c r="F32" i="1"/>
  <c r="Q32" i="1" s="1"/>
  <c r="F33" i="1"/>
  <c r="Q33" i="1" s="1"/>
  <c r="Q35" i="1"/>
  <c r="F37" i="1"/>
  <c r="Q37" i="1" s="1"/>
  <c r="D10" i="2" s="1"/>
  <c r="F40" i="1"/>
  <c r="Q40" i="1" s="1"/>
  <c r="F42" i="1"/>
  <c r="Q42" i="1" s="1"/>
  <c r="F43" i="1"/>
  <c r="Q43" i="1" s="1"/>
  <c r="F45" i="1"/>
  <c r="Q45" i="1" s="1"/>
  <c r="F51" i="1"/>
  <c r="Q51" i="1" s="1"/>
  <c r="F55" i="1"/>
  <c r="Q55" i="1" s="1"/>
  <c r="F56" i="1"/>
  <c r="Q56" i="1" s="1"/>
  <c r="F57" i="1"/>
  <c r="Q57" i="1" s="1"/>
  <c r="F58" i="1"/>
  <c r="Q58" i="1" s="1"/>
  <c r="F61" i="1"/>
  <c r="Q61" i="1" s="1"/>
  <c r="Q15" i="1" l="1"/>
  <c r="F14" i="1"/>
  <c r="E12" i="1"/>
  <c r="G12" i="1"/>
  <c r="G11" i="1" s="1"/>
  <c r="H12" i="1"/>
  <c r="H11" i="1" s="1"/>
  <c r="I12" i="1"/>
  <c r="J12" i="1"/>
  <c r="L12" i="1"/>
  <c r="L11" i="1" s="1"/>
  <c r="M12" i="1"/>
  <c r="M11" i="1" s="1"/>
  <c r="N12" i="1"/>
  <c r="N11" i="1" s="1"/>
  <c r="O12" i="1"/>
  <c r="E14" i="1"/>
  <c r="I14" i="1"/>
  <c r="I8" i="1" s="1"/>
  <c r="J14" i="1"/>
  <c r="J8" i="1" s="1"/>
  <c r="O8" i="1"/>
  <c r="H49" i="1"/>
  <c r="I49" i="1"/>
  <c r="J49" i="1"/>
  <c r="O49" i="1"/>
  <c r="H59" i="1"/>
  <c r="I59" i="1"/>
  <c r="J59" i="1"/>
  <c r="O59" i="1"/>
  <c r="T14" i="1" l="1"/>
  <c r="E8" i="1"/>
  <c r="J11" i="1"/>
  <c r="E11" i="1"/>
  <c r="I11" i="1"/>
  <c r="O11" i="1"/>
  <c r="E7" i="1"/>
  <c r="E6" i="1" s="1"/>
  <c r="K14" i="1"/>
  <c r="K12" i="1"/>
  <c r="S12" i="1"/>
  <c r="N59" i="1"/>
  <c r="T60" i="1"/>
  <c r="M59" i="1"/>
  <c r="S60" i="1"/>
  <c r="R14" i="1"/>
  <c r="T12" i="1"/>
  <c r="L59" i="1"/>
  <c r="R12" i="1"/>
  <c r="S14" i="1"/>
  <c r="P44" i="1"/>
  <c r="P12" i="1"/>
  <c r="F12" i="1"/>
  <c r="I53" i="1"/>
  <c r="E53" i="1"/>
  <c r="O53" i="1"/>
  <c r="J53" i="1"/>
  <c r="C8" i="2" l="1"/>
  <c r="K8" i="1"/>
  <c r="Q8" i="1" s="1"/>
  <c r="K11" i="1"/>
  <c r="C6" i="2" s="1"/>
  <c r="C7" i="2"/>
  <c r="Q12" i="1"/>
  <c r="D7" i="2" s="1"/>
  <c r="Q14" i="1"/>
  <c r="D8" i="2" s="1"/>
  <c r="K59" i="1"/>
  <c r="C20" i="2" s="1"/>
  <c r="S18" i="1"/>
  <c r="R54" i="1"/>
  <c r="F18" i="1"/>
  <c r="Q18" i="1" s="1"/>
  <c r="D9" i="2" s="1"/>
  <c r="S39" i="1"/>
  <c r="N53" i="1"/>
  <c r="T54" i="1"/>
  <c r="L53" i="1"/>
  <c r="S41" i="1"/>
  <c r="S8" i="1"/>
  <c r="S44" i="1"/>
  <c r="L49" i="1"/>
  <c r="M49" i="1"/>
  <c r="S50" i="1"/>
  <c r="T44" i="1"/>
  <c r="T11" i="1"/>
  <c r="M53" i="1"/>
  <c r="T41" i="1"/>
  <c r="S36" i="1"/>
  <c r="T8" i="1"/>
  <c r="T36" i="1"/>
  <c r="T39" i="1"/>
  <c r="R18" i="1"/>
  <c r="T18" i="1"/>
  <c r="N49" i="1"/>
  <c r="T50" i="1"/>
  <c r="S59" i="1"/>
  <c r="T59" i="1"/>
  <c r="R8" i="1"/>
  <c r="F36" i="1"/>
  <c r="Q36" i="1" s="1"/>
  <c r="R36" i="1"/>
  <c r="F39" i="1"/>
  <c r="Q39" i="1" s="1"/>
  <c r="D12" i="2" s="1"/>
  <c r="R39" i="1"/>
  <c r="F41" i="1"/>
  <c r="Q41" i="1" s="1"/>
  <c r="D13" i="2" s="1"/>
  <c r="R41" i="1"/>
  <c r="F44" i="1"/>
  <c r="Q44" i="1" s="1"/>
  <c r="D15" i="2" s="1"/>
  <c r="R44" i="1"/>
  <c r="F50" i="1"/>
  <c r="Q50" i="1" s="1"/>
  <c r="D17" i="2" s="1"/>
  <c r="R50" i="1"/>
  <c r="H53" i="1"/>
  <c r="S54" i="1"/>
  <c r="Q60" i="1"/>
  <c r="D21" i="2" s="1"/>
  <c r="R60" i="1"/>
  <c r="K53" i="1"/>
  <c r="G53" i="1"/>
  <c r="F54" i="1"/>
  <c r="Q54" i="1" s="1"/>
  <c r="D19" i="2" s="1"/>
  <c r="K49" i="1"/>
  <c r="C16" i="2" s="1"/>
  <c r="O7" i="1"/>
  <c r="O6" i="1" s="1"/>
  <c r="G49" i="1"/>
  <c r="K7" i="1"/>
  <c r="J7" i="1"/>
  <c r="F11" i="1" l="1"/>
  <c r="Q11" i="1" s="1"/>
  <c r="D6" i="2" s="1"/>
  <c r="C18" i="2"/>
  <c r="S53" i="1"/>
  <c r="S49" i="1"/>
  <c r="T53" i="1"/>
  <c r="T49" i="1"/>
  <c r="S11" i="1"/>
  <c r="I6" i="1"/>
  <c r="T7" i="1"/>
  <c r="R11" i="1"/>
  <c r="F49" i="1"/>
  <c r="Q49" i="1" s="1"/>
  <c r="D16" i="2" s="1"/>
  <c r="R49" i="1"/>
  <c r="F53" i="1"/>
  <c r="Q53" i="1" s="1"/>
  <c r="D18" i="2" s="1"/>
  <c r="R53" i="1"/>
  <c r="H6" i="1"/>
  <c r="S7" i="1"/>
  <c r="F59" i="1"/>
  <c r="Q59" i="1" s="1"/>
  <c r="D20" i="2" s="1"/>
  <c r="R59" i="1"/>
  <c r="G6" i="1"/>
  <c r="R7" i="1"/>
  <c r="L6" i="1"/>
  <c r="K6" i="1"/>
  <c r="N6" i="1"/>
  <c r="M6" i="1"/>
  <c r="J6" i="1"/>
  <c r="F7" i="1"/>
  <c r="Q7" i="1" s="1"/>
  <c r="C5" i="2" l="1"/>
  <c r="R6" i="1"/>
  <c r="S6" i="1"/>
  <c r="T6" i="1"/>
  <c r="F6" i="1"/>
  <c r="Q6" i="1" s="1"/>
  <c r="D5" i="2" s="1"/>
</calcChain>
</file>

<file path=xl/sharedStrings.xml><?xml version="1.0" encoding="utf-8"?>
<sst xmlns="http://schemas.openxmlformats.org/spreadsheetml/2006/main" count="205" uniqueCount="138">
  <si>
    <t>Всего</t>
  </si>
  <si>
    <t>Местный бюджет</t>
  </si>
  <si>
    <t>Внебюджетные источники</t>
  </si>
  <si>
    <t>Федеральный бюджет</t>
  </si>
  <si>
    <t>Окружной бюджет</t>
  </si>
  <si>
    <t>Региональный проект «Патриотическое воспитание граждан Российской Федерации»</t>
  </si>
  <si>
    <t>ЦСР</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</si>
  <si>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</si>
  <si>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</si>
  <si>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</si>
  <si>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</si>
  <si>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 xml:space="preserve">Расходы на обеспечение деятельности (оказание услуг) муниципальных учреждений </t>
  </si>
  <si>
    <t>Реализация мероприятий</t>
  </si>
  <si>
    <t>Реализация мероприятий по содействию трудоустройству граждан за счет средств бюджета автономного округа</t>
  </si>
  <si>
    <t>Иные межбюджетные трансферты на реализацию наказов избирателей  депутатам Думы ХМАО-Югры за счет средств автономного округа</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</si>
  <si>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</si>
  <si>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 xml:space="preserve">Реализация мероприятий </t>
  </si>
  <si>
    <t xml:space="preserve">Мероприятия по организации отдыха и оздоровления детей </t>
  </si>
  <si>
    <t>Расходы на обеспечение функций органов местного самоуправления</t>
  </si>
  <si>
    <t>Направление (подпрограмма) «Летний отдых и оздоровление»</t>
  </si>
  <si>
    <t>Структурный элемент «Комплекс процессных мероприятий «Обеспечение функционирования казённого учреждения» (всего), в том числе:</t>
  </si>
  <si>
    <t>021ЕB51790</t>
  </si>
  <si>
    <t>02417S2050</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</si>
  <si>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</si>
  <si>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</si>
  <si>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Структурный элемент «Содействие развитию летнего отдыха и оздоровления» (всего), в том числе:</t>
  </si>
  <si>
    <t>02 5 01 82090</t>
  </si>
  <si>
    <t>02 5 01 S2090</t>
  </si>
  <si>
    <t>02 4 01 02040</t>
  </si>
  <si>
    <t>02 4 11 00590</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</si>
  <si>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</si>
  <si>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</si>
  <si>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</si>
  <si>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02 4 11 82470</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</si>
  <si>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</si>
  <si>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02 4 11 82480</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</si>
  <si>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</si>
  <si>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02 4 11 84030</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</si>
  <si>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</si>
  <si>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02 4 11 84050</t>
  </si>
  <si>
    <t>02 4 11 84301</t>
  </si>
  <si>
    <t>02 4 11 61804</t>
  </si>
  <si>
    <t>02 4 11 84302</t>
  </si>
  <si>
    <t>02 4 11 84303</t>
  </si>
  <si>
    <t>02 4 11 84304</t>
  </si>
  <si>
    <t>02 4 11 85060</t>
  </si>
  <si>
    <t>02 4 11 99990</t>
  </si>
  <si>
    <t>02 4 11 L3040</t>
  </si>
  <si>
    <t>02 4 11 85160</t>
  </si>
  <si>
    <t>02 4 12 0000</t>
  </si>
  <si>
    <t>02 4 12 99990</t>
  </si>
  <si>
    <t>02 4 13 99990</t>
  </si>
  <si>
    <t>02 4 13 0000</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</si>
  <si>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</si>
  <si>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02 4 14 0000</t>
  </si>
  <si>
    <t>02 4 14 84305</t>
  </si>
  <si>
    <t>02 4 14 99990</t>
  </si>
  <si>
    <t>02 4 15 99990</t>
  </si>
  <si>
    <t>02 4 16 20010</t>
  </si>
  <si>
    <t>02 4 16 82050</t>
  </si>
  <si>
    <t>02 4 16 84080</t>
  </si>
  <si>
    <t>02 4 17 00590</t>
  </si>
  <si>
    <t>Направление (подпрограмма) «Ресурсное обеспечение функционирования казённого учреждения»</t>
  </si>
  <si>
    <t>02 4 16 00000</t>
  </si>
  <si>
    <t>Направление (подпрограмма) «Дошкольного, общего и дополнительного образования детей»</t>
  </si>
  <si>
    <t>Ответственный исполнитель</t>
  </si>
  <si>
    <t>ДО</t>
  </si>
  <si>
    <t>ДГиЗО</t>
  </si>
  <si>
    <t>ДО, ДГиЗО в том числе:</t>
  </si>
  <si>
    <t>Муниципальная программа «Развитие образования в городе Нефтеюганске» (всего), в том числе:</t>
  </si>
  <si>
    <t>Объем налоговых расходов муниципального образования (справочно)</t>
  </si>
  <si>
    <t>Наименование муниципальной программы, структурного элемента, источник финансового обеспечения</t>
  </si>
  <si>
    <t>Структурный элемент «Комплекс процессных мероприятий «Повышение уровня правового воспитания участников дорожного движения, культуры их поведения и профилактика детского дорожно-транспортного травматизма» (всего), в том числе:</t>
  </si>
  <si>
    <t>Структурный элемент «Комплекс процессных мероприятий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 (всего), в том числе:</t>
  </si>
  <si>
    <t>Структурный элемент «Комплекс процессных мероприятий "Персонифицированное финансирование дополнительного образования» (всего), в том числе:</t>
  </si>
  <si>
    <t>Структурный элемент «Комплекс процессных мероприятий «Содействие развитию дошкольного, общего и дополнительного образования детей и их воспитания» (всего), в том числе:</t>
  </si>
  <si>
    <t>Региональный проект «Укрепление материально-технической базы образовательных организаций, организаций для отдыха и оздоровления детей»</t>
  </si>
  <si>
    <t>Структурный элемент «Комплекс процессных мероприятий «Качество образования» (всего), в том числе:</t>
  </si>
  <si>
    <t>Структурный элемент «Комплекс процессных мероприятий «Обеспечение деятельности органов местного самоуправления города Нефтеюганска» (всего), в том числе:</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</si>
  <si>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 за счет средств бюджета автономного округа, за счет средств федерального бюджета»</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</si>
  <si>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</si>
  <si>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</si>
  <si>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ГРБС</t>
  </si>
  <si>
    <t>№ п/п</t>
  </si>
  <si>
    <t>1.1.</t>
  </si>
  <si>
    <t>1.2.</t>
  </si>
  <si>
    <t>1.3.</t>
  </si>
  <si>
    <t>2.1.</t>
  </si>
  <si>
    <t>3.</t>
  </si>
  <si>
    <t>4.</t>
  </si>
  <si>
    <t>2.</t>
  </si>
  <si>
    <t>1.4.</t>
  </si>
  <si>
    <t>1.5.</t>
  </si>
  <si>
    <t>1.6.</t>
  </si>
  <si>
    <t>1.7.</t>
  </si>
  <si>
    <t>Направление (подпрограмма) «Ресурсное обеспечение деятельности органов местного самоуправления»</t>
  </si>
  <si>
    <t>3.1.</t>
  </si>
  <si>
    <t>4.1.</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</si>
  <si>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муниципального образования</t>
  </si>
  <si>
    <t>Объем финансового обеспечения по годам реализации, тыс. рублей</t>
  </si>
  <si>
    <t> 2</t>
  </si>
  <si>
    <t>ДО, ДГиЗО, в том числе:</t>
  </si>
  <si>
    <t>Направление (подпрограммы) 1.«Дошкольное, общее и дополнительное образование детей»</t>
  </si>
  <si>
    <t>Комплекс процессных мероприятий «Содействие развитию дошкольного, общего и дополнительного образования детей и их воспитания» </t>
  </si>
  <si>
    <t xml:space="preserve">Комплекс процессных мероприятий «Персонифицированное финансирование дополнительного образования» </t>
  </si>
  <si>
    <t xml:space="preserve">Комплекс процессных мероприятий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 </t>
  </si>
  <si>
    <t xml:space="preserve">Комплекс процессных мероприятий «Качество образования» </t>
  </si>
  <si>
    <t>Комплекс процессных мероприятий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</si>
  <si>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Направление (подпрограммы) 2.«Ресурсное обеспечение деятельности органов местного самоуправления»</t>
  </si>
  <si>
    <t>Направление (подпрограммы) 3.«Летний отдых и оздоровление»</t>
  </si>
  <si>
    <t>Направление (подпрограммы) 4.«Ресурсное обеспечение функционирования казённого учреждения»</t>
  </si>
  <si>
    <t>02 4 11 L3030</t>
  </si>
  <si>
    <t>Комплекс процессных мероприятий «Обеспечение деятельности органов местного самоуправления города Нефтеюганска»</t>
  </si>
  <si>
    <t>Комплекс процессных мероприятий «Содействие развитию летнего отдыха и оздоровления»</t>
  </si>
  <si>
    <t>Комплекс процессных мероприятий «Обеспечение функционирования казённого учреждения»</t>
  </si>
  <si>
    <t>Строительство и реконструкция объектов муниципальной собственности</t>
  </si>
  <si>
    <t>02 4 18 42110</t>
  </si>
  <si>
    <t>02 4 18 99990</t>
  </si>
  <si>
    <t>02 4 01 85150</t>
  </si>
  <si>
    <t>Пояснение</t>
  </si>
  <si>
    <t>02 4 11 00000</t>
  </si>
  <si>
    <t>Расходы за счет бюджетных ассигнований резервного фонда Правительства Ханты-Мансийского автономного округа-Югры, за исключением расходов, источником финансового обеспечения которых являются иные межбюджетные трансферты на реализацию наказов избирателей депутатам Думы Ханты-Мансийского автономного округа - Югры</t>
  </si>
  <si>
    <t>Комплекс процессных мероприятий «Развитие материально-технической базы образовательных органзаций»</t>
  </si>
  <si>
    <t>Ответственный исполнитель/ соисполнитель</t>
  </si>
  <si>
    <t>02 5 01 42110</t>
  </si>
  <si>
    <t>Структурный элемент »Комплекс процессных мероприятий «Развитие материально-технической базы образовательных организаций» (всего), в том числе:</t>
  </si>
  <si>
    <t>02 4 11 L0500</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</si>
  <si>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 за счет средств федерального бюджета</t>
  </si>
  <si>
    <t>ПЛАН на 2024 год (рублей)</t>
  </si>
  <si>
    <t>% исполнения к плану на 2024 год (рублей)</t>
  </si>
  <si>
    <t>Ожидаемое исполнение за 2024 год - 100%</t>
  </si>
  <si>
    <t>КФКиС</t>
  </si>
  <si>
    <t xml:space="preserve">На сумму 19 974 133,01 рублей 10.06.2024 с ООО «ЭЛИОН» заключен муниципальный контракт выполнение капитального ремонта объекта «Строение детского сада №6», расположенного по адресу: ХМАО-Югра, г.Нефтеюганск, мкр. 5-й, д 15. Выполнение работ в течении 4,2 месяцев. 
На сумму 39 000,00 рублей по данному объекту 19.08.2024 заключен договор по ведению авторского надзора за капитальным ремонтом объекта. Оплата производится после подписания акта приемки законченного капитальным ремонтом объекта.                                                                                                                                          Переходящие лимиты на ранее заключенный контракт на выполнение проектно-изыскательских работ по объекту.
Муниципальный контракт расторгнут 22.07.2024.                       </t>
  </si>
  <si>
    <t>Освоение на 30.11.2024 года (рублей)</t>
  </si>
  <si>
    <t>Отчет об исполнении сетевого плана-графика по реализации муниципальной программы «Развитие образования в городе Нефтеюганске» на 30.11.2024 г</t>
  </si>
  <si>
    <t>Причины низкого исполнения запланированных мероприятий муниципальной программы города Нефтеюганска «Развитие образования в городе Нефтеюганске» на 30.11.2024 год</t>
  </si>
  <si>
    <t xml:space="preserve"> -на сумму 597 956,00 в апреле 2024 года произведена оплата за выполненные работы по корректировке проектной документации по объекту в рамках договора №01 от 29.12.2022.
 -на сумму 564 808,84 заключен договор №1408-АН от 14.08.2023 на выполнение работ по ведению авторского надзора за строительством объекта. Оплата производится поэтапно, пропорционально выполненным работам и принятым комплексам строительно-монтажных работ. На отчетную дату по условиям договора произведена оплата в сумме 121 942,23 рублей.</t>
  </si>
  <si>
    <t>"-  оплата производилась в соответствии с действующими договорами и муниципальными контрактами, согласно выставленным счетам;
- в связи с возникшими обстоятельствами, предвидеть которые при заключении муниципальных контрактов, было невозможно (по причине болезни детей, накануне отправления групп в детские оздоровительные учреждения, 3 путёвки остались нереализованными)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</si>
</sst>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_(* #,##0.00_);_(* \(#,##0.00\);_(* &quot;-&quot;??_);_(@_)"/>
    <numFmt numFmtId="166" formatCode="_-* #,##0.00_р_._-;\-* #,##0.00_р_._-;_-* &quot;-&quot;??_р_._-;_-@_-"/>
    <numFmt numFmtId="167" formatCode="#,##0.00_ ;[Red]\-#,##0.00\ "/>
  </numFmts>
  <fonts count="14" x14ac:knownFonts="1">
    <font>
      <sz val="11"/>
      <color theme="1"/>
      <name val="Calibri"/>
      <family val="2"/>
      <scheme val="minor"/>
    </font>
    <font>
      <b/>
      <sz val="8"/>
      <name val="Times New Roman"/>
      <family val="1"/>
      <charset val="204"/>
    </font>
    <font>
      <sz val="8"/>
      <name val="Times New Roman"/>
      <family val="1"/>
      <charset val="204"/>
    </font>
    <font>
      <sz val="10"/>
      <name val="Arial"/>
      <family val="2"/>
      <charset val="204"/>
    </font>
    <font>
      <sz val="10"/>
      <name val="Arial Cyr"/>
      <charset val="204"/>
    </font>
    <font>
      <sz val="14"/>
      <color theme="1"/>
      <name val="Times New Roman"/>
      <family val="1"/>
      <charset val="204"/>
    </font>
    <font>
      <sz val="14"/>
      <color theme="1"/>
      <name val="Calibri"/>
      <family val="2"/>
      <scheme val="minor"/>
    </font>
    <font>
      <sz val="14"/>
      <color rgb="FF000000"/>
      <name val="Times New Roman"/>
      <family val="1"/>
      <charset val="204"/>
    </font>
    <font>
      <sz val="10"/>
      <name val="Times New Roman"/>
      <family val="1"/>
      <charset val="204"/>
    </font>
    <font>
      <b/>
      <sz val="12"/>
      <name val="Times New Roman"/>
      <family val="1"/>
      <charset val="204"/>
    </font>
    <font>
      <b/>
      <sz val="16"/>
      <color theme="1"/>
      <name val="Times New Roman"/>
      <family val="1"/>
      <charset val="204"/>
    </font>
    <font>
      <sz val="14"/>
      <name val="Times New Roman"/>
      <family val="1"/>
      <charset val="204"/>
    </font>
    <font>
      <b/>
      <sz val="9"/>
      <name val="Times New Roman"/>
      <family val="1"/>
      <charset val="204"/>
    </font>
    <font>
      <sz val="12"/>
      <color indexed="8"/>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3" fillId="0" borderId="0"/>
    <xf numFmtId="165" fontId="3" fillId="0" borderId="0" applyFont="0" applyFill="0" applyBorder="0" applyAlignment="0" applyProtection="0"/>
    <xf numFmtId="0" fontId="4" fillId="0" borderId="0"/>
    <xf numFmtId="0" fontId="3" fillId="0" borderId="0"/>
    <xf numFmtId="166" fontId="4" fillId="0" borderId="0" applyFont="0" applyFill="0" applyBorder="0" applyAlignment="0" applyProtection="0"/>
    <xf numFmtId="165" fontId="3" fillId="0" borderId="0" applyFont="0" applyFill="0" applyBorder="0" applyAlignment="0" applyProtection="0"/>
  </cellStyleXfs>
  <cellXfs count="94">
    <xf numFmtId="0" fontId="0" fillId="0" borderId="0" xfId="0"/>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49" fontId="2" fillId="2" borderId="1" xfId="0" applyNumberFormat="1" applyFont="1" applyFill="1" applyBorder="1" applyAlignment="1">
      <alignment vertical="center" wrapText="1"/>
    </xf>
    <xf numFmtId="0" fontId="2" fillId="2" borderId="7" xfId="0" applyFont="1" applyFill="1" applyBorder="1" applyAlignment="1">
      <alignment vertical="center"/>
    </xf>
    <xf numFmtId="0" fontId="2" fillId="2" borderId="2" xfId="0" applyFont="1" applyFill="1" applyBorder="1" applyAlignment="1">
      <alignment vertical="center"/>
    </xf>
    <xf numFmtId="0" fontId="2" fillId="2" borderId="0" xfId="0" applyFont="1" applyFill="1" applyAlignment="1">
      <alignment horizontal="center" vertical="center"/>
    </xf>
    <xf numFmtId="0" fontId="2" fillId="2" borderId="0" xfId="0" applyFont="1" applyFill="1" applyAlignment="1">
      <alignment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xf>
    <xf numFmtId="0" fontId="1" fillId="2" borderId="1" xfId="0" applyFont="1" applyFill="1" applyBorder="1" applyAlignment="1">
      <alignment vertical="center"/>
    </xf>
    <xf numFmtId="0" fontId="1" fillId="2" borderId="0" xfId="0" applyFont="1" applyFill="1" applyAlignment="1">
      <alignment vertical="center"/>
    </xf>
    <xf numFmtId="4" fontId="2" fillId="2" borderId="1" xfId="0" applyNumberFormat="1" applyFont="1" applyFill="1" applyBorder="1" applyAlignment="1">
      <alignment horizontal="center" vertical="center"/>
    </xf>
    <xf numFmtId="0" fontId="1" fillId="2" borderId="6" xfId="0" applyFont="1" applyFill="1" applyBorder="1" applyAlignment="1">
      <alignment vertical="center"/>
    </xf>
    <xf numFmtId="0" fontId="2" fillId="2" borderId="6" xfId="0" applyFont="1" applyFill="1" applyBorder="1" applyAlignment="1">
      <alignment vertical="center"/>
    </xf>
    <xf numFmtId="0" fontId="1" fillId="2" borderId="3" xfId="0" applyFont="1" applyFill="1" applyBorder="1" applyAlignment="1">
      <alignment vertical="center"/>
    </xf>
    <xf numFmtId="0" fontId="2" fillId="2" borderId="3" xfId="0" applyFont="1" applyFill="1" applyBorder="1" applyAlignment="1">
      <alignment vertical="center"/>
    </xf>
    <xf numFmtId="49" fontId="2" fillId="2" borderId="1" xfId="0" applyNumberFormat="1" applyFont="1" applyFill="1" applyBorder="1" applyAlignment="1">
      <alignment vertical="center"/>
    </xf>
    <xf numFmtId="0" fontId="2" fillId="2" borderId="0" xfId="0" applyFont="1" applyFill="1" applyBorder="1" applyAlignment="1">
      <alignment vertical="center"/>
    </xf>
    <xf numFmtId="0" fontId="1" fillId="2" borderId="0" xfId="0" applyFont="1" applyFill="1" applyAlignment="1">
      <alignment horizontal="center" vertical="center"/>
    </xf>
    <xf numFmtId="0" fontId="2" fillId="2" borderId="0" xfId="0" applyFont="1" applyFill="1" applyBorder="1" applyAlignment="1">
      <alignment horizontal="center" vertical="center"/>
    </xf>
    <xf numFmtId="4" fontId="1" fillId="2" borderId="0" xfId="0" applyNumberFormat="1" applyFont="1" applyFill="1" applyAlignment="1">
      <alignment horizontal="center" vertical="center"/>
    </xf>
    <xf numFmtId="4" fontId="2" fillId="2" borderId="0" xfId="0" applyNumberFormat="1" applyFont="1" applyFill="1" applyAlignment="1">
      <alignment horizontal="center" vertical="center"/>
    </xf>
    <xf numFmtId="0" fontId="5"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0" xfId="0" applyFont="1" applyFill="1" applyAlignment="1">
      <alignment vertical="center"/>
    </xf>
    <xf numFmtId="4"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pplyProtection="1">
      <alignment vertical="center" wrapText="1"/>
    </xf>
    <xf numFmtId="4" fontId="1" fillId="3" borderId="1" xfId="0" applyNumberFormat="1"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4"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0" fontId="7"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4" fontId="7" fillId="4"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2" fillId="2" borderId="1" xfId="0" applyFont="1" applyFill="1" applyBorder="1" applyAlignment="1">
      <alignment vertical="center"/>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xf>
    <xf numFmtId="0" fontId="8" fillId="2" borderId="1" xfId="0" applyFont="1" applyFill="1" applyBorder="1" applyAlignment="1">
      <alignment horizontal="left" wrapText="1"/>
    </xf>
    <xf numFmtId="4" fontId="2" fillId="6"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49" fontId="1" fillId="3" borderId="1" xfId="0" applyNumberFormat="1" applyFont="1" applyFill="1" applyBorder="1" applyAlignment="1">
      <alignment vertical="center" wrapText="1"/>
    </xf>
    <xf numFmtId="0" fontId="1" fillId="7" borderId="1" xfId="0" applyFont="1" applyFill="1" applyBorder="1" applyAlignment="1">
      <alignment horizontal="center" vertical="center" wrapText="1"/>
    </xf>
    <xf numFmtId="4" fontId="1" fillId="7" borderId="1" xfId="0" applyNumberFormat="1" applyFont="1" applyFill="1" applyBorder="1" applyAlignment="1">
      <alignment horizontal="center" vertical="center" wrapText="1"/>
    </xf>
    <xf numFmtId="4" fontId="1" fillId="7" borderId="1" xfId="0" applyNumberFormat="1" applyFont="1" applyFill="1" applyBorder="1" applyAlignment="1">
      <alignment horizontal="center" vertical="center"/>
    </xf>
    <xf numFmtId="4" fontId="2" fillId="7" borderId="1" xfId="0" applyNumberFormat="1" applyFont="1" applyFill="1" applyBorder="1" applyAlignment="1">
      <alignment horizontal="center" vertical="center"/>
    </xf>
    <xf numFmtId="0" fontId="1" fillId="6" borderId="1" xfId="0" applyFont="1" applyFill="1" applyBorder="1" applyAlignment="1">
      <alignment horizontal="center" vertical="center" wrapText="1"/>
    </xf>
    <xf numFmtId="4" fontId="1" fillId="6" borderId="1" xfId="0" applyNumberFormat="1" applyFont="1" applyFill="1" applyBorder="1" applyAlignment="1">
      <alignment horizontal="center" vertical="center" wrapText="1"/>
    </xf>
    <xf numFmtId="4" fontId="1" fillId="6" borderId="1" xfId="0" applyNumberFormat="1" applyFont="1" applyFill="1" applyBorder="1" applyAlignment="1">
      <alignment horizontal="center" vertical="center"/>
    </xf>
    <xf numFmtId="0" fontId="2" fillId="6" borderId="1" xfId="0" applyFont="1" applyFill="1" applyBorder="1" applyAlignment="1">
      <alignment vertical="center" wrapText="1"/>
    </xf>
    <xf numFmtId="164" fontId="1" fillId="6" borderId="1" xfId="0" applyNumberFormat="1" applyFont="1" applyFill="1" applyBorder="1" applyAlignment="1">
      <alignment horizontal="center" vertical="center" wrapText="1"/>
    </xf>
    <xf numFmtId="4" fontId="2" fillId="6" borderId="1" xfId="0" applyNumberFormat="1" applyFont="1" applyFill="1" applyBorder="1" applyAlignment="1">
      <alignment horizontal="center" vertical="center"/>
    </xf>
    <xf numFmtId="0" fontId="2" fillId="7" borderId="1" xfId="0" applyFont="1" applyFill="1" applyBorder="1" applyAlignment="1">
      <alignment vertical="center"/>
    </xf>
    <xf numFmtId="0" fontId="1" fillId="7" borderId="1" xfId="0" applyFont="1" applyFill="1" applyBorder="1" applyAlignment="1">
      <alignment vertical="center" wrapText="1"/>
    </xf>
    <xf numFmtId="49" fontId="2" fillId="7" borderId="1" xfId="0" applyNumberFormat="1" applyFont="1" applyFill="1" applyBorder="1" applyAlignment="1">
      <alignment vertical="center" wrapText="1"/>
    </xf>
    <xf numFmtId="49" fontId="2" fillId="7" borderId="1" xfId="0" applyNumberFormat="1" applyFont="1" applyFill="1" applyBorder="1" applyAlignment="1">
      <alignment vertical="center"/>
    </xf>
    <xf numFmtId="0" fontId="1" fillId="7" borderId="1" xfId="0" applyFont="1" applyFill="1" applyBorder="1" applyAlignment="1">
      <alignment horizontal="left" vertical="center" wrapText="1" indent="1"/>
    </xf>
    <xf numFmtId="0" fontId="1" fillId="7" borderId="1" xfId="0" applyFont="1" applyFill="1" applyBorder="1" applyAlignment="1">
      <alignment vertical="center"/>
    </xf>
    <xf numFmtId="49" fontId="1" fillId="7" borderId="1" xfId="0" applyNumberFormat="1" applyFont="1" applyFill="1" applyBorder="1" applyAlignment="1">
      <alignment vertical="center" wrapText="1"/>
    </xf>
    <xf numFmtId="167" fontId="13" fillId="0" borderId="1" xfId="0" applyNumberFormat="1" applyFont="1" applyBorder="1" applyAlignment="1">
      <alignment horizontal="left" wrapText="1"/>
    </xf>
    <xf numFmtId="0" fontId="9" fillId="5" borderId="2" xfId="0" applyFont="1" applyFill="1" applyBorder="1" applyAlignment="1">
      <alignment horizontal="center" vertical="center"/>
    </xf>
    <xf numFmtId="0" fontId="9" fillId="5"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2" fillId="6" borderId="1" xfId="0" applyFont="1" applyFill="1" applyBorder="1" applyAlignment="1">
      <alignment vertical="center"/>
    </xf>
    <xf numFmtId="0" fontId="2" fillId="2" borderId="4" xfId="0" applyFont="1" applyFill="1" applyBorder="1" applyAlignment="1">
      <alignment vertical="center"/>
    </xf>
    <xf numFmtId="0" fontId="2" fillId="2" borderId="8" xfId="0" applyFont="1" applyFill="1" applyBorder="1" applyAlignment="1">
      <alignment vertical="center"/>
    </xf>
    <xf numFmtId="0" fontId="2" fillId="2" borderId="5" xfId="0" applyFont="1" applyFill="1" applyBorder="1" applyAlignment="1">
      <alignment vertical="center"/>
    </xf>
    <xf numFmtId="0" fontId="1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0" fillId="5"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cellXfs>
  <cellStyles count="7">
    <cellStyle name="Обычный" xfId="0" builtinId="0"/>
    <cellStyle name="Обычный 2" xfId="3"/>
    <cellStyle name="Обычный 2 2" xfId="4"/>
    <cellStyle name="Обычный 3" xfId="1"/>
    <cellStyle name="Финансовый 2" xfId="5"/>
    <cellStyle name="Финансовый 2 2" xfId="6"/>
    <cellStyle name="Финансов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2"/>
  <sheetViews>
    <sheetView tabSelected="1" view="pageBreakPreview" topLeftCell="B1" zoomScale="110" zoomScaleNormal="100" zoomScaleSheetLayoutView="110" workbookViewId="0">
      <pane xSplit="3" ySplit="5" topLeftCell="F6" activePane="bottomRight" state="frozen"/>
      <selection activeCell="B1" sqref="B1"/>
      <selection pane="topRight" activeCell="E1" sqref="E1"/>
      <selection pane="bottomLeft" activeCell="B6" sqref="B6"/>
      <selection pane="bottomRight" activeCell="K53" sqref="K53"/>
    </sheetView>
  </sheetViews>
  <sheetFormatPr defaultRowHeight="11.25" x14ac:dyDescent="0.25"/>
  <cols>
    <col min="1" max="1" width="5.85546875" style="21" customWidth="1"/>
    <col min="2" max="2" width="11.140625" style="21" customWidth="1"/>
    <col min="3" max="3" width="50.42578125" style="9" customWidth="1"/>
    <col min="4" max="4" width="12.85546875" style="22" customWidth="1"/>
    <col min="5" max="5" width="11.28515625" style="23" hidden="1" customWidth="1"/>
    <col min="6" max="6" width="13.28515625" style="22" customWidth="1"/>
    <col min="7" max="7" width="13.28515625" style="8" customWidth="1"/>
    <col min="8" max="8" width="13.42578125" style="8" customWidth="1"/>
    <col min="9" max="9" width="12.28515625" style="8" customWidth="1"/>
    <col min="10" max="10" width="12.42578125" style="8" hidden="1" customWidth="1"/>
    <col min="11" max="11" width="12.85546875" style="22" customWidth="1"/>
    <col min="12" max="12" width="12.42578125" style="8" customWidth="1"/>
    <col min="13" max="13" width="13.28515625" style="8" customWidth="1"/>
    <col min="14" max="14" width="11.7109375" style="8" customWidth="1"/>
    <col min="15" max="15" width="11.7109375" style="8" hidden="1" customWidth="1"/>
    <col min="16" max="16" width="11.5703125" style="8" hidden="1" customWidth="1"/>
    <col min="17" max="17" width="6.5703125" style="22" customWidth="1"/>
    <col min="18" max="19" width="9.140625" style="8"/>
    <col min="20" max="20" width="10" style="8" customWidth="1"/>
    <col min="21" max="21" width="12.28515625" style="9" hidden="1" customWidth="1"/>
    <col min="22" max="16384" width="9.140625" style="9"/>
  </cols>
  <sheetData>
    <row r="1" spans="1:21" ht="18" customHeight="1" x14ac:dyDescent="0.25">
      <c r="A1" s="6"/>
      <c r="B1" s="7"/>
      <c r="C1" s="75" t="s">
        <v>134</v>
      </c>
      <c r="D1" s="76"/>
      <c r="E1" s="76"/>
      <c r="F1" s="76"/>
      <c r="G1" s="76"/>
      <c r="H1" s="76"/>
      <c r="I1" s="76"/>
      <c r="J1" s="76"/>
      <c r="K1" s="76"/>
      <c r="L1" s="76"/>
      <c r="M1" s="76"/>
      <c r="N1" s="76"/>
      <c r="O1" s="76"/>
      <c r="P1" s="76"/>
      <c r="Q1" s="76"/>
      <c r="R1" s="76"/>
      <c r="S1" s="76"/>
      <c r="T1" s="76"/>
      <c r="U1" s="76"/>
    </row>
    <row r="2" spans="1:21" ht="8.25" customHeight="1" x14ac:dyDescent="0.25">
      <c r="A2" s="78" t="s">
        <v>83</v>
      </c>
      <c r="B2" s="77" t="s">
        <v>6</v>
      </c>
      <c r="C2" s="85" t="s">
        <v>71</v>
      </c>
      <c r="D2" s="86" t="s">
        <v>65</v>
      </c>
      <c r="E2" s="85"/>
      <c r="F2" s="85" t="s">
        <v>128</v>
      </c>
      <c r="G2" s="85"/>
      <c r="H2" s="85"/>
      <c r="I2" s="85"/>
      <c r="J2" s="85"/>
      <c r="K2" s="85" t="s">
        <v>133</v>
      </c>
      <c r="L2" s="85"/>
      <c r="M2" s="85"/>
      <c r="N2" s="85"/>
      <c r="O2" s="85"/>
      <c r="P2" s="85"/>
      <c r="Q2" s="85" t="s">
        <v>129</v>
      </c>
      <c r="R2" s="85"/>
      <c r="S2" s="85"/>
      <c r="T2" s="85"/>
      <c r="U2" s="85"/>
    </row>
    <row r="3" spans="1:21" ht="12.75" customHeight="1" x14ac:dyDescent="0.25">
      <c r="A3" s="79"/>
      <c r="B3" s="77"/>
      <c r="C3" s="85"/>
      <c r="D3" s="86"/>
      <c r="E3" s="85"/>
      <c r="F3" s="85"/>
      <c r="G3" s="85"/>
      <c r="H3" s="85"/>
      <c r="I3" s="85"/>
      <c r="J3" s="85"/>
      <c r="K3" s="85"/>
      <c r="L3" s="85"/>
      <c r="M3" s="85"/>
      <c r="N3" s="85"/>
      <c r="O3" s="85"/>
      <c r="P3" s="85"/>
      <c r="Q3" s="85"/>
      <c r="R3" s="85"/>
      <c r="S3" s="85"/>
      <c r="T3" s="85"/>
      <c r="U3" s="85"/>
    </row>
    <row r="4" spans="1:21" ht="22.5" x14ac:dyDescent="0.25">
      <c r="A4" s="80"/>
      <c r="B4" s="77"/>
      <c r="C4" s="85"/>
      <c r="D4" s="1" t="s">
        <v>82</v>
      </c>
      <c r="E4" s="11" t="s">
        <v>2</v>
      </c>
      <c r="F4" s="1" t="s">
        <v>0</v>
      </c>
      <c r="G4" s="11" t="s">
        <v>1</v>
      </c>
      <c r="H4" s="11" t="s">
        <v>4</v>
      </c>
      <c r="I4" s="11" t="s">
        <v>3</v>
      </c>
      <c r="J4" s="11" t="s">
        <v>2</v>
      </c>
      <c r="K4" s="1" t="s">
        <v>0</v>
      </c>
      <c r="L4" s="11" t="s">
        <v>1</v>
      </c>
      <c r="M4" s="11" t="s">
        <v>4</v>
      </c>
      <c r="N4" s="11" t="s">
        <v>3</v>
      </c>
      <c r="O4" s="11" t="s">
        <v>2</v>
      </c>
      <c r="P4" s="11" t="s">
        <v>2</v>
      </c>
      <c r="Q4" s="1" t="s">
        <v>0</v>
      </c>
      <c r="R4" s="11" t="s">
        <v>1</v>
      </c>
      <c r="S4" s="11" t="s">
        <v>4</v>
      </c>
      <c r="T4" s="11" t="s">
        <v>3</v>
      </c>
      <c r="U4" s="11" t="s">
        <v>2</v>
      </c>
    </row>
    <row r="5" spans="1:21" s="8" customFormat="1" ht="13.5" customHeight="1" x14ac:dyDescent="0.25">
      <c r="A5" s="10">
        <v>1</v>
      </c>
      <c r="B5" s="11">
        <v>1</v>
      </c>
      <c r="C5" s="11">
        <v>2</v>
      </c>
      <c r="D5" s="11">
        <v>3</v>
      </c>
      <c r="E5" s="11">
        <v>9</v>
      </c>
      <c r="F5" s="11">
        <v>4</v>
      </c>
      <c r="G5" s="11">
        <v>5</v>
      </c>
      <c r="H5" s="11">
        <v>6</v>
      </c>
      <c r="I5" s="11">
        <v>7</v>
      </c>
      <c r="J5" s="11">
        <v>14</v>
      </c>
      <c r="K5" s="33">
        <v>8</v>
      </c>
      <c r="L5" s="33">
        <v>9</v>
      </c>
      <c r="M5" s="33">
        <v>10</v>
      </c>
      <c r="N5" s="33">
        <v>11</v>
      </c>
      <c r="O5" s="33">
        <v>19</v>
      </c>
      <c r="P5" s="33">
        <v>23</v>
      </c>
      <c r="Q5" s="33">
        <v>12</v>
      </c>
      <c r="R5" s="33">
        <v>13</v>
      </c>
      <c r="S5" s="33">
        <v>14</v>
      </c>
      <c r="T5" s="33">
        <v>15</v>
      </c>
      <c r="U5" s="33">
        <v>29</v>
      </c>
    </row>
    <row r="6" spans="1:21" s="14" customFormat="1" ht="23.25" customHeight="1" x14ac:dyDescent="0.25">
      <c r="A6" s="82"/>
      <c r="B6" s="81"/>
      <c r="C6" s="87" t="s">
        <v>69</v>
      </c>
      <c r="D6" s="61" t="s">
        <v>68</v>
      </c>
      <c r="E6" s="62">
        <f t="shared" ref="E6:O6" si="0">E7+E8</f>
        <v>0</v>
      </c>
      <c r="F6" s="62">
        <f t="shared" ref="F6:F61" si="1">G6+H6+I6+J6</f>
        <v>6398925997</v>
      </c>
      <c r="G6" s="62">
        <f t="shared" si="0"/>
        <v>1521501699</v>
      </c>
      <c r="H6" s="62">
        <f t="shared" si="0"/>
        <v>4730790098</v>
      </c>
      <c r="I6" s="62">
        <f t="shared" si="0"/>
        <v>146634200</v>
      </c>
      <c r="J6" s="62">
        <f t="shared" si="0"/>
        <v>0</v>
      </c>
      <c r="K6" s="62">
        <f t="shared" si="0"/>
        <v>4998073641.8799982</v>
      </c>
      <c r="L6" s="62">
        <f t="shared" si="0"/>
        <v>1201062492.1600003</v>
      </c>
      <c r="M6" s="62">
        <f t="shared" si="0"/>
        <v>3689816292.4399996</v>
      </c>
      <c r="N6" s="62">
        <f t="shared" si="0"/>
        <v>106953592.50000001</v>
      </c>
      <c r="O6" s="62">
        <f t="shared" si="0"/>
        <v>0</v>
      </c>
      <c r="P6" s="63"/>
      <c r="Q6" s="63">
        <f t="shared" ref="Q6:Q60" si="2">K6/F6*100</f>
        <v>78.108008191112674</v>
      </c>
      <c r="R6" s="63">
        <f t="shared" ref="R6:R60" si="3">L6/G6*100</f>
        <v>78.939280379995182</v>
      </c>
      <c r="S6" s="63">
        <f t="shared" ref="S6:S60" si="4">M6/H6*100</f>
        <v>77.995772714581335</v>
      </c>
      <c r="T6" s="63">
        <f t="shared" ref="T6:T60" si="5">N6/I6*100</f>
        <v>72.939050030620422</v>
      </c>
      <c r="U6" s="13"/>
    </row>
    <row r="7" spans="1:21" s="14" customFormat="1" ht="15.75" customHeight="1" x14ac:dyDescent="0.25">
      <c r="A7" s="83"/>
      <c r="B7" s="81"/>
      <c r="C7" s="88"/>
      <c r="D7" s="61" t="s">
        <v>66</v>
      </c>
      <c r="E7" s="62">
        <f>E12+E18+E36+E39+E41+E44+E50+E54+E60</f>
        <v>0</v>
      </c>
      <c r="F7" s="62">
        <f t="shared" si="1"/>
        <v>6053057412</v>
      </c>
      <c r="G7" s="62">
        <f>G12+G18+G37+G39+G41+G44+G50+G54+G60</f>
        <v>1175633114</v>
      </c>
      <c r="H7" s="62">
        <f t="shared" ref="H7:I7" si="6">H12+H18+H37+H39+H41+H44+H50+H54+H60</f>
        <v>4730790098</v>
      </c>
      <c r="I7" s="62">
        <f t="shared" si="6"/>
        <v>146634200</v>
      </c>
      <c r="J7" s="62">
        <f>J12+J18+J36+J39+J41+J44+J50+J54+J60</f>
        <v>0</v>
      </c>
      <c r="K7" s="62">
        <f>K12+K18+K36+K39+K41+K44+K50+K54+K60</f>
        <v>4731500295.619998</v>
      </c>
      <c r="L7" s="62">
        <f>L12+L18+L37+L39+L41+L44+L50+L54+L60</f>
        <v>934489145.90000021</v>
      </c>
      <c r="M7" s="62">
        <f t="shared" ref="M7:N7" si="7">M12+M18+M37+M39+M41+M44+M50+M54+M60</f>
        <v>3689816292.4399996</v>
      </c>
      <c r="N7" s="62">
        <f t="shared" si="7"/>
        <v>106953592.50000001</v>
      </c>
      <c r="O7" s="62">
        <f>O12+O18+O36+O39+O41+O44+O50+O54+O60</f>
        <v>0</v>
      </c>
      <c r="P7" s="63"/>
      <c r="Q7" s="63">
        <f t="shared" si="2"/>
        <v>78.167114130454877</v>
      </c>
      <c r="R7" s="63">
        <f t="shared" si="3"/>
        <v>79.48816129553154</v>
      </c>
      <c r="S7" s="63">
        <f t="shared" si="4"/>
        <v>77.995772714581335</v>
      </c>
      <c r="T7" s="63">
        <f t="shared" si="5"/>
        <v>72.939050030620422</v>
      </c>
      <c r="U7" s="13"/>
    </row>
    <row r="8" spans="1:21" s="14" customFormat="1" ht="15.75" customHeight="1" x14ac:dyDescent="0.25">
      <c r="A8" s="83"/>
      <c r="B8" s="81"/>
      <c r="C8" s="88"/>
      <c r="D8" s="61" t="s">
        <v>67</v>
      </c>
      <c r="E8" s="62">
        <f t="shared" ref="E8:N8" si="8">E14+E46</f>
        <v>0</v>
      </c>
      <c r="F8" s="62">
        <f>F14+F46</f>
        <v>345868585</v>
      </c>
      <c r="G8" s="62">
        <f t="shared" si="8"/>
        <v>345868585</v>
      </c>
      <c r="H8" s="62">
        <f t="shared" si="8"/>
        <v>0</v>
      </c>
      <c r="I8" s="62">
        <f t="shared" si="8"/>
        <v>0</v>
      </c>
      <c r="J8" s="62">
        <f t="shared" si="8"/>
        <v>0</v>
      </c>
      <c r="K8" s="62">
        <f t="shared" si="8"/>
        <v>266573346.25999999</v>
      </c>
      <c r="L8" s="62">
        <f t="shared" si="8"/>
        <v>266573346.25999999</v>
      </c>
      <c r="M8" s="62">
        <f t="shared" si="8"/>
        <v>0</v>
      </c>
      <c r="N8" s="62">
        <f t="shared" si="8"/>
        <v>0</v>
      </c>
      <c r="O8" s="62">
        <f t="shared" ref="O8" si="9">O14</f>
        <v>0</v>
      </c>
      <c r="P8" s="63"/>
      <c r="Q8" s="63">
        <f t="shared" si="2"/>
        <v>77.073593214602013</v>
      </c>
      <c r="R8" s="63">
        <f t="shared" si="3"/>
        <v>77.073593214602013</v>
      </c>
      <c r="S8" s="63" t="e">
        <f t="shared" si="4"/>
        <v>#DIV/0!</v>
      </c>
      <c r="T8" s="63" t="e">
        <f t="shared" si="5"/>
        <v>#DIV/0!</v>
      </c>
      <c r="U8" s="13"/>
    </row>
    <row r="9" spans="1:21" s="14" customFormat="1" ht="15.75" customHeight="1" x14ac:dyDescent="0.25">
      <c r="A9" s="83"/>
      <c r="B9" s="81"/>
      <c r="C9" s="89"/>
      <c r="D9" s="61" t="s">
        <v>131</v>
      </c>
      <c r="E9" s="62"/>
      <c r="F9" s="62">
        <f>SUM(G9:I9)</f>
        <v>1292386</v>
      </c>
      <c r="G9" s="62">
        <f>G38</f>
        <v>1292386</v>
      </c>
      <c r="H9" s="62">
        <f t="shared" ref="H9:I9" si="10">H38</f>
        <v>0</v>
      </c>
      <c r="I9" s="62">
        <f t="shared" si="10"/>
        <v>0</v>
      </c>
      <c r="J9" s="62"/>
      <c r="K9" s="62">
        <f>SUM(L9:N9)</f>
        <v>241264.78</v>
      </c>
      <c r="L9" s="62">
        <f t="shared" ref="L9:N9" si="11">L38</f>
        <v>241264.78</v>
      </c>
      <c r="M9" s="62">
        <f t="shared" si="11"/>
        <v>0</v>
      </c>
      <c r="N9" s="62">
        <f t="shared" si="11"/>
        <v>0</v>
      </c>
      <c r="O9" s="62"/>
      <c r="P9" s="63"/>
      <c r="Q9" s="63">
        <f t="shared" ref="Q9" si="12">K9/F9*100</f>
        <v>18.668167250341618</v>
      </c>
      <c r="R9" s="63">
        <f t="shared" ref="R9" si="13">L9/G9*100</f>
        <v>18.668167250341618</v>
      </c>
      <c r="S9" s="63" t="e">
        <f t="shared" ref="S9" si="14">M9/H9*100</f>
        <v>#DIV/0!</v>
      </c>
      <c r="T9" s="63" t="e">
        <f t="shared" ref="T9" si="15">N9/I9*100</f>
        <v>#DIV/0!</v>
      </c>
      <c r="U9" s="13"/>
    </row>
    <row r="10" spans="1:21" ht="19.5" hidden="1" customHeight="1" x14ac:dyDescent="0.25">
      <c r="A10" s="84"/>
      <c r="B10" s="81"/>
      <c r="C10" s="64" t="s">
        <v>70</v>
      </c>
      <c r="D10" s="61" t="s">
        <v>66</v>
      </c>
      <c r="E10" s="65">
        <v>0</v>
      </c>
      <c r="F10" s="54">
        <f t="shared" si="1"/>
        <v>0</v>
      </c>
      <c r="G10" s="62">
        <v>0</v>
      </c>
      <c r="H10" s="62">
        <v>0</v>
      </c>
      <c r="I10" s="62">
        <v>0</v>
      </c>
      <c r="J10" s="62">
        <v>0</v>
      </c>
      <c r="K10" s="62">
        <v>0</v>
      </c>
      <c r="L10" s="62">
        <v>0</v>
      </c>
      <c r="M10" s="62">
        <v>0</v>
      </c>
      <c r="N10" s="62">
        <v>0</v>
      </c>
      <c r="O10" s="65">
        <v>0</v>
      </c>
      <c r="P10" s="66"/>
      <c r="Q10" s="63" t="e">
        <f t="shared" si="2"/>
        <v>#DIV/0!</v>
      </c>
      <c r="R10" s="63" t="e">
        <f t="shared" si="3"/>
        <v>#DIV/0!</v>
      </c>
      <c r="S10" s="63" t="e">
        <f t="shared" si="4"/>
        <v>#DIV/0!</v>
      </c>
      <c r="T10" s="63" t="e">
        <f t="shared" si="5"/>
        <v>#DIV/0!</v>
      </c>
      <c r="U10" s="48"/>
    </row>
    <row r="11" spans="1:21" s="14" customFormat="1" ht="23.25" customHeight="1" x14ac:dyDescent="0.25">
      <c r="A11" s="16">
        <v>1</v>
      </c>
      <c r="B11" s="39"/>
      <c r="C11" s="36" t="s">
        <v>64</v>
      </c>
      <c r="D11" s="37"/>
      <c r="E11" s="35">
        <f t="shared" ref="E11:N11" si="16">E12+E14+E18+E36+E39+E41+E44+E46</f>
        <v>0</v>
      </c>
      <c r="F11" s="35">
        <f t="shared" si="16"/>
        <v>6192504487</v>
      </c>
      <c r="G11" s="35">
        <f t="shared" si="16"/>
        <v>1362200987</v>
      </c>
      <c r="H11" s="35">
        <f t="shared" si="16"/>
        <v>4683669300</v>
      </c>
      <c r="I11" s="35">
        <f t="shared" si="16"/>
        <v>146634200</v>
      </c>
      <c r="J11" s="35">
        <f t="shared" si="16"/>
        <v>0</v>
      </c>
      <c r="K11" s="35">
        <f t="shared" si="16"/>
        <v>4817263369.8499994</v>
      </c>
      <c r="L11" s="35">
        <f t="shared" si="16"/>
        <v>1067081937.0900002</v>
      </c>
      <c r="M11" s="35">
        <f t="shared" si="16"/>
        <v>3643227840.2599998</v>
      </c>
      <c r="N11" s="35">
        <f t="shared" si="16"/>
        <v>106953592.50000001</v>
      </c>
      <c r="O11" s="35">
        <f>O12+O14+O18+O36+O39+O41+O44</f>
        <v>0</v>
      </c>
      <c r="P11" s="38"/>
      <c r="Q11" s="38">
        <f t="shared" si="2"/>
        <v>77.791843025111064</v>
      </c>
      <c r="R11" s="38">
        <f t="shared" si="3"/>
        <v>78.335131693015001</v>
      </c>
      <c r="S11" s="38">
        <f t="shared" si="4"/>
        <v>77.785761694575655</v>
      </c>
      <c r="T11" s="38">
        <f t="shared" si="5"/>
        <v>72.939050030620422</v>
      </c>
      <c r="U11" s="13"/>
    </row>
    <row r="12" spans="1:21" ht="21" x14ac:dyDescent="0.25">
      <c r="A12" s="16" t="s">
        <v>84</v>
      </c>
      <c r="B12" s="67"/>
      <c r="C12" s="68" t="s">
        <v>5</v>
      </c>
      <c r="D12" s="57" t="s">
        <v>66</v>
      </c>
      <c r="E12" s="58">
        <f t="shared" ref="E12:O12" si="17">E13</f>
        <v>0</v>
      </c>
      <c r="F12" s="58">
        <f t="shared" si="1"/>
        <v>4125152</v>
      </c>
      <c r="G12" s="58">
        <f t="shared" si="17"/>
        <v>41252</v>
      </c>
      <c r="H12" s="58">
        <f t="shared" si="17"/>
        <v>2491200</v>
      </c>
      <c r="I12" s="58">
        <f t="shared" si="17"/>
        <v>1592700</v>
      </c>
      <c r="J12" s="58">
        <f t="shared" si="17"/>
        <v>0</v>
      </c>
      <c r="K12" s="58">
        <f t="shared" ref="K12:K18" si="18">L12+M12+N12+O12</f>
        <v>3647538.7299999995</v>
      </c>
      <c r="L12" s="58">
        <f t="shared" si="17"/>
        <v>36475.75</v>
      </c>
      <c r="M12" s="58">
        <f t="shared" si="17"/>
        <v>2202749.2999999998</v>
      </c>
      <c r="N12" s="58">
        <f t="shared" si="17"/>
        <v>1408313.68</v>
      </c>
      <c r="O12" s="58">
        <f t="shared" si="17"/>
        <v>0</v>
      </c>
      <c r="P12" s="59" t="e">
        <f>O12/E12*100</f>
        <v>#DIV/0!</v>
      </c>
      <c r="Q12" s="59">
        <f t="shared" si="2"/>
        <v>88.421923119438986</v>
      </c>
      <c r="R12" s="59">
        <f t="shared" si="3"/>
        <v>88.421773489770189</v>
      </c>
      <c r="S12" s="59">
        <f t="shared" si="4"/>
        <v>88.421214675658305</v>
      </c>
      <c r="T12" s="59">
        <f t="shared" si="5"/>
        <v>88.423035097632948</v>
      </c>
      <c r="U12" s="48"/>
    </row>
    <row r="13" spans="1:21" ht="59.25" customHeight="1" x14ac:dyDescent="0.25">
      <c r="A13" s="16"/>
      <c r="B13" s="4" t="s">
        <v>21</v>
      </c>
      <c r="C13" s="4" t="s">
        <v>79</v>
      </c>
      <c r="D13" s="49"/>
      <c r="E13" s="2">
        <v>0</v>
      </c>
      <c r="F13" s="2">
        <f t="shared" si="1"/>
        <v>4125152</v>
      </c>
      <c r="G13" s="2">
        <v>41252</v>
      </c>
      <c r="H13" s="2">
        <v>2491200</v>
      </c>
      <c r="I13" s="2">
        <v>1592700</v>
      </c>
      <c r="J13" s="2">
        <v>0</v>
      </c>
      <c r="K13" s="2">
        <f t="shared" si="18"/>
        <v>3647538.7299999995</v>
      </c>
      <c r="L13" s="2">
        <v>36475.75</v>
      </c>
      <c r="M13" s="2">
        <v>2202749.2999999998</v>
      </c>
      <c r="N13" s="2">
        <v>1408313.68</v>
      </c>
      <c r="O13" s="2">
        <v>0</v>
      </c>
      <c r="P13" s="15" t="e">
        <f>O13/E13*100</f>
        <v>#DIV/0!</v>
      </c>
      <c r="Q13" s="15">
        <f t="shared" si="2"/>
        <v>88.421923119438986</v>
      </c>
      <c r="R13" s="15">
        <f t="shared" si="3"/>
        <v>88.421773489770189</v>
      </c>
      <c r="S13" s="15">
        <f t="shared" si="4"/>
        <v>88.421214675658305</v>
      </c>
      <c r="T13" s="15">
        <f t="shared" si="5"/>
        <v>88.423035097632948</v>
      </c>
      <c r="U13" s="48"/>
    </row>
    <row r="14" spans="1:21" ht="36.75" customHeight="1" x14ac:dyDescent="0.25">
      <c r="A14" s="16" t="s">
        <v>85</v>
      </c>
      <c r="B14" s="67"/>
      <c r="C14" s="68" t="s">
        <v>76</v>
      </c>
      <c r="D14" s="57" t="s">
        <v>67</v>
      </c>
      <c r="E14" s="58">
        <f t="shared" ref="E14:J14" si="19">E15+E16</f>
        <v>0</v>
      </c>
      <c r="F14" s="58">
        <f>F15+F16+F17</f>
        <v>315953141</v>
      </c>
      <c r="G14" s="58">
        <f>G15+G16+G17</f>
        <v>315953141</v>
      </c>
      <c r="H14" s="58">
        <f>H15+H16+H17</f>
        <v>0</v>
      </c>
      <c r="I14" s="58">
        <f t="shared" si="19"/>
        <v>0</v>
      </c>
      <c r="J14" s="58">
        <f t="shared" si="19"/>
        <v>0</v>
      </c>
      <c r="K14" s="58">
        <f t="shared" si="18"/>
        <v>241448315.94999999</v>
      </c>
      <c r="L14" s="58">
        <f>L15+L16+L17</f>
        <v>241448315.94999999</v>
      </c>
      <c r="M14" s="58">
        <f t="shared" ref="M14:O14" si="20">M15+M16+M17</f>
        <v>0</v>
      </c>
      <c r="N14" s="58">
        <f t="shared" si="20"/>
        <v>0</v>
      </c>
      <c r="O14" s="58">
        <f t="shared" si="20"/>
        <v>0</v>
      </c>
      <c r="P14" s="59"/>
      <c r="Q14" s="59">
        <f t="shared" si="2"/>
        <v>76.419026943618832</v>
      </c>
      <c r="R14" s="59">
        <f t="shared" si="3"/>
        <v>76.419026943618832</v>
      </c>
      <c r="S14" s="59" t="e">
        <f t="shared" si="4"/>
        <v>#DIV/0!</v>
      </c>
      <c r="T14" s="59" t="e">
        <f t="shared" si="5"/>
        <v>#DIV/0!</v>
      </c>
      <c r="U14" s="48"/>
    </row>
    <row r="15" spans="1:21" ht="22.5" x14ac:dyDescent="0.25">
      <c r="A15" s="17"/>
      <c r="B15" s="4" t="s">
        <v>26</v>
      </c>
      <c r="C15" s="4" t="s">
        <v>80</v>
      </c>
      <c r="D15" s="49"/>
      <c r="E15" s="2">
        <v>0</v>
      </c>
      <c r="F15" s="2">
        <f t="shared" si="1"/>
        <v>0</v>
      </c>
      <c r="G15" s="2">
        <v>0</v>
      </c>
      <c r="H15" s="2">
        <v>0</v>
      </c>
      <c r="I15" s="2">
        <v>0</v>
      </c>
      <c r="J15" s="2">
        <v>0</v>
      </c>
      <c r="K15" s="2">
        <f t="shared" si="18"/>
        <v>0</v>
      </c>
      <c r="L15" s="2">
        <v>0</v>
      </c>
      <c r="M15" s="2">
        <v>0</v>
      </c>
      <c r="N15" s="2">
        <v>0</v>
      </c>
      <c r="O15" s="2">
        <v>0</v>
      </c>
      <c r="P15" s="15"/>
      <c r="Q15" s="15" t="e">
        <f t="shared" si="2"/>
        <v>#DIV/0!</v>
      </c>
      <c r="R15" s="15" t="e">
        <f t="shared" si="3"/>
        <v>#DIV/0!</v>
      </c>
      <c r="S15" s="15" t="e">
        <f t="shared" si="4"/>
        <v>#DIV/0!</v>
      </c>
      <c r="T15" s="15" t="e">
        <f t="shared" si="5"/>
        <v>#DIV/0!</v>
      </c>
      <c r="U15" s="48"/>
    </row>
    <row r="16" spans="1:21" ht="22.5" x14ac:dyDescent="0.25">
      <c r="A16" s="17"/>
      <c r="B16" s="4" t="s">
        <v>27</v>
      </c>
      <c r="C16" s="4" t="s">
        <v>81</v>
      </c>
      <c r="D16" s="49"/>
      <c r="E16" s="2">
        <v>0</v>
      </c>
      <c r="F16" s="2">
        <f t="shared" si="1"/>
        <v>21144900</v>
      </c>
      <c r="G16" s="2">
        <v>21144900</v>
      </c>
      <c r="H16" s="2">
        <v>0</v>
      </c>
      <c r="I16" s="2">
        <v>0</v>
      </c>
      <c r="J16" s="2">
        <v>0</v>
      </c>
      <c r="K16" s="2">
        <f t="shared" si="18"/>
        <v>0</v>
      </c>
      <c r="L16" s="2">
        <v>0</v>
      </c>
      <c r="M16" s="2">
        <v>0</v>
      </c>
      <c r="N16" s="2">
        <v>0</v>
      </c>
      <c r="O16" s="2">
        <v>0</v>
      </c>
      <c r="P16" s="15"/>
      <c r="Q16" s="15">
        <f t="shared" si="2"/>
        <v>0</v>
      </c>
      <c r="R16" s="15">
        <f t="shared" si="3"/>
        <v>0</v>
      </c>
      <c r="S16" s="15" t="e">
        <f t="shared" si="4"/>
        <v>#DIV/0!</v>
      </c>
      <c r="T16" s="15" t="e">
        <f t="shared" si="5"/>
        <v>#DIV/0!</v>
      </c>
      <c r="U16" s="48"/>
    </row>
    <row r="17" spans="1:21" ht="22.5" x14ac:dyDescent="0.25">
      <c r="A17" s="17"/>
      <c r="B17" s="4" t="s">
        <v>124</v>
      </c>
      <c r="C17" s="55" t="s">
        <v>115</v>
      </c>
      <c r="D17" s="49"/>
      <c r="E17" s="2"/>
      <c r="F17" s="2">
        <f t="shared" si="1"/>
        <v>294808241</v>
      </c>
      <c r="G17" s="2">
        <v>294808241</v>
      </c>
      <c r="H17" s="2">
        <v>0</v>
      </c>
      <c r="I17" s="2">
        <v>0</v>
      </c>
      <c r="J17" s="2">
        <v>0</v>
      </c>
      <c r="K17" s="2">
        <f t="shared" si="18"/>
        <v>241448315.94999999</v>
      </c>
      <c r="L17" s="2">
        <v>241448315.94999999</v>
      </c>
      <c r="M17" s="2">
        <v>0</v>
      </c>
      <c r="N17" s="2">
        <v>0</v>
      </c>
      <c r="O17" s="2">
        <v>0</v>
      </c>
      <c r="P17" s="15"/>
      <c r="Q17" s="15">
        <f t="shared" si="2"/>
        <v>81.900124342182139</v>
      </c>
      <c r="R17" s="15">
        <f t="shared" si="3"/>
        <v>81.900124342182139</v>
      </c>
      <c r="S17" s="15" t="e">
        <f t="shared" si="4"/>
        <v>#DIV/0!</v>
      </c>
      <c r="T17" s="15" t="e">
        <f t="shared" si="5"/>
        <v>#DIV/0!</v>
      </c>
      <c r="U17" s="48"/>
    </row>
    <row r="18" spans="1:21" ht="37.5" customHeight="1" x14ac:dyDescent="0.25">
      <c r="A18" s="18" t="s">
        <v>86</v>
      </c>
      <c r="B18" s="69" t="s">
        <v>120</v>
      </c>
      <c r="C18" s="68" t="s">
        <v>75</v>
      </c>
      <c r="D18" s="57" t="s">
        <v>66</v>
      </c>
      <c r="E18" s="58">
        <f t="shared" ref="E18" si="21">E19+E20+E22+E23+E24+E25+E26+E27+E28+E29+E30+E31+E32+E33+E35+E21</f>
        <v>0</v>
      </c>
      <c r="F18" s="58">
        <f t="shared" si="1"/>
        <v>5780544144</v>
      </c>
      <c r="G18" s="58">
        <f t="shared" ref="G18:J18" si="22">G19+G20+G22+G23+G24+G25+G26+G27+G28+G29+G30+G31+G32+G33+G35+G21</f>
        <v>958227844</v>
      </c>
      <c r="H18" s="58">
        <f t="shared" si="22"/>
        <v>4677274800</v>
      </c>
      <c r="I18" s="58">
        <f t="shared" si="22"/>
        <v>145041500</v>
      </c>
      <c r="J18" s="58">
        <f t="shared" si="22"/>
        <v>0</v>
      </c>
      <c r="K18" s="58">
        <f t="shared" si="18"/>
        <v>4507560495.7099991</v>
      </c>
      <c r="L18" s="58">
        <f t="shared" ref="L18:O18" si="23">L19+L20+L22+L23+L24+L25+L26+L27+L28+L29+L30+L31+L32+L33+L35+L21</f>
        <v>764028375.59000015</v>
      </c>
      <c r="M18" s="58">
        <f t="shared" si="23"/>
        <v>3637986841.2999997</v>
      </c>
      <c r="N18" s="58">
        <f t="shared" si="23"/>
        <v>105545278.82000001</v>
      </c>
      <c r="O18" s="58">
        <f t="shared" si="23"/>
        <v>0</v>
      </c>
      <c r="P18" s="59"/>
      <c r="Q18" s="59">
        <f t="shared" si="2"/>
        <v>77.978134643062745</v>
      </c>
      <c r="R18" s="59">
        <f t="shared" si="3"/>
        <v>79.733476789889664</v>
      </c>
      <c r="S18" s="59">
        <f t="shared" si="4"/>
        <v>77.780053489694467</v>
      </c>
      <c r="T18" s="59">
        <f t="shared" si="5"/>
        <v>72.769020466556128</v>
      </c>
      <c r="U18" s="48"/>
    </row>
    <row r="19" spans="1:21" ht="22.5" x14ac:dyDescent="0.25">
      <c r="A19" s="19"/>
      <c r="B19" s="5" t="s">
        <v>29</v>
      </c>
      <c r="C19" s="4" t="s">
        <v>11</v>
      </c>
      <c r="D19" s="49"/>
      <c r="E19" s="2">
        <v>0</v>
      </c>
      <c r="F19" s="2">
        <f t="shared" si="1"/>
        <v>941822144</v>
      </c>
      <c r="G19" s="2">
        <v>941822144</v>
      </c>
      <c r="H19" s="2">
        <v>0</v>
      </c>
      <c r="I19" s="2">
        <v>0</v>
      </c>
      <c r="J19" s="2">
        <v>0</v>
      </c>
      <c r="K19" s="2">
        <f t="shared" ref="K19:K35" si="24">L19+M19+N19+O19</f>
        <v>755166695.32000005</v>
      </c>
      <c r="L19" s="2">
        <v>755166695.32000005</v>
      </c>
      <c r="M19" s="2">
        <v>0</v>
      </c>
      <c r="N19" s="2">
        <v>0</v>
      </c>
      <c r="O19" s="2">
        <v>0</v>
      </c>
      <c r="P19" s="15"/>
      <c r="Q19" s="15">
        <f t="shared" si="2"/>
        <v>80.18145465477609</v>
      </c>
      <c r="R19" s="15">
        <f t="shared" si="3"/>
        <v>80.18145465477609</v>
      </c>
      <c r="S19" s="15" t="e">
        <f t="shared" si="4"/>
        <v>#DIV/0!</v>
      </c>
      <c r="T19" s="15" t="e">
        <f t="shared" si="5"/>
        <v>#DIV/0!</v>
      </c>
      <c r="U19" s="48"/>
    </row>
    <row r="20" spans="1:21" ht="45" x14ac:dyDescent="0.25">
      <c r="A20" s="17"/>
      <c r="B20" s="5" t="s">
        <v>111</v>
      </c>
      <c r="C20" s="5" t="s">
        <v>30</v>
      </c>
      <c r="D20" s="49"/>
      <c r="E20" s="2">
        <v>0</v>
      </c>
      <c r="F20" s="2">
        <f t="shared" si="1"/>
        <v>93744000</v>
      </c>
      <c r="G20" s="2">
        <v>0</v>
      </c>
      <c r="H20" s="2">
        <v>0</v>
      </c>
      <c r="I20" s="2">
        <v>93744000</v>
      </c>
      <c r="J20" s="2">
        <v>0</v>
      </c>
      <c r="K20" s="2">
        <f t="shared" si="24"/>
        <v>78717306.150000006</v>
      </c>
      <c r="L20" s="2">
        <v>0</v>
      </c>
      <c r="M20" s="2">
        <v>0</v>
      </c>
      <c r="N20" s="2">
        <v>78717306.150000006</v>
      </c>
      <c r="O20" s="2">
        <v>0</v>
      </c>
      <c r="P20" s="15"/>
      <c r="Q20" s="15">
        <f t="shared" si="2"/>
        <v>83.970500672043016</v>
      </c>
      <c r="R20" s="15" t="e">
        <f t="shared" si="3"/>
        <v>#DIV/0!</v>
      </c>
      <c r="S20" s="15" t="e">
        <f t="shared" si="4"/>
        <v>#DIV/0!</v>
      </c>
      <c r="T20" s="15">
        <f t="shared" si="5"/>
        <v>83.970500672043016</v>
      </c>
      <c r="U20" s="48"/>
    </row>
    <row r="21" spans="1:21" ht="67.5" x14ac:dyDescent="0.25">
      <c r="A21" s="17"/>
      <c r="B21" s="5" t="s">
        <v>126</v>
      </c>
      <c r="C21" s="5" t="s">
        <v>127</v>
      </c>
      <c r="D21" s="49"/>
      <c r="E21" s="2">
        <v>0</v>
      </c>
      <c r="F21" s="2">
        <f t="shared" ref="F21" si="25">G21+H21+I21+J21</f>
        <v>625000</v>
      </c>
      <c r="G21" s="2">
        <v>0</v>
      </c>
      <c r="H21" s="2">
        <v>0</v>
      </c>
      <c r="I21" s="2">
        <v>625000</v>
      </c>
      <c r="J21" s="2">
        <v>0</v>
      </c>
      <c r="K21" s="2">
        <f t="shared" ref="K21" si="26">L21+M21+N21+O21</f>
        <v>266148.56</v>
      </c>
      <c r="L21" s="2">
        <v>0</v>
      </c>
      <c r="M21" s="2">
        <v>0</v>
      </c>
      <c r="N21" s="2">
        <v>266148.56</v>
      </c>
      <c r="O21" s="2">
        <v>0</v>
      </c>
      <c r="P21" s="15"/>
      <c r="Q21" s="15">
        <f t="shared" ref="Q21" si="27">K21/F21*100</f>
        <v>42.583769599999997</v>
      </c>
      <c r="R21" s="15" t="e">
        <f t="shared" ref="R21" si="28">L21/G21*100</f>
        <v>#DIV/0!</v>
      </c>
      <c r="S21" s="15" t="e">
        <f t="shared" ref="S21" si="29">M21/H21*100</f>
        <v>#DIV/0!</v>
      </c>
      <c r="T21" s="15">
        <f t="shared" ref="T21" si="30">N21/I21*100</f>
        <v>42.583769599999997</v>
      </c>
      <c r="U21" s="48"/>
    </row>
    <row r="22" spans="1:21" ht="49.5" customHeight="1" x14ac:dyDescent="0.25">
      <c r="A22" s="17"/>
      <c r="B22" s="5" t="s">
        <v>41</v>
      </c>
      <c r="C22" s="5" t="s">
        <v>31</v>
      </c>
      <c r="D22" s="49"/>
      <c r="E22" s="2">
        <v>0</v>
      </c>
      <c r="F22" s="2">
        <f t="shared" si="1"/>
        <v>569400</v>
      </c>
      <c r="G22" s="2">
        <v>569400</v>
      </c>
      <c r="H22" s="2">
        <v>0</v>
      </c>
      <c r="I22" s="2">
        <v>0</v>
      </c>
      <c r="J22" s="2">
        <v>0</v>
      </c>
      <c r="K22" s="2">
        <f t="shared" si="24"/>
        <v>375658</v>
      </c>
      <c r="L22" s="2">
        <v>375658</v>
      </c>
      <c r="M22" s="2">
        <v>0</v>
      </c>
      <c r="N22" s="2">
        <v>0</v>
      </c>
      <c r="O22" s="2">
        <v>0</v>
      </c>
      <c r="P22" s="15"/>
      <c r="Q22" s="15">
        <f t="shared" si="2"/>
        <v>65.974358974358978</v>
      </c>
      <c r="R22" s="15">
        <f t="shared" si="3"/>
        <v>65.974358974358978</v>
      </c>
      <c r="S22" s="15" t="e">
        <f t="shared" si="4"/>
        <v>#DIV/0!</v>
      </c>
      <c r="T22" s="15" t="e">
        <f t="shared" si="5"/>
        <v>#DIV/0!</v>
      </c>
      <c r="U22" s="48"/>
    </row>
    <row r="23" spans="1:21" ht="67.5" x14ac:dyDescent="0.25">
      <c r="A23" s="17"/>
      <c r="B23" s="5" t="s">
        <v>33</v>
      </c>
      <c r="C23" s="5" t="s">
        <v>32</v>
      </c>
      <c r="D23" s="49"/>
      <c r="E23" s="2">
        <v>0</v>
      </c>
      <c r="F23" s="2">
        <f t="shared" si="1"/>
        <v>57264000</v>
      </c>
      <c r="G23" s="2">
        <v>0</v>
      </c>
      <c r="H23" s="2">
        <v>57264000</v>
      </c>
      <c r="I23" s="2">
        <v>0</v>
      </c>
      <c r="J23" s="2">
        <v>0</v>
      </c>
      <c r="K23" s="2">
        <f t="shared" si="24"/>
        <v>49636000</v>
      </c>
      <c r="L23" s="2">
        <v>0</v>
      </c>
      <c r="M23" s="2">
        <v>49636000</v>
      </c>
      <c r="N23" s="2">
        <v>0</v>
      </c>
      <c r="O23" s="2">
        <v>0</v>
      </c>
      <c r="P23" s="15"/>
      <c r="Q23" s="15">
        <f t="shared" si="2"/>
        <v>86.679240011176304</v>
      </c>
      <c r="R23" s="15" t="e">
        <f t="shared" si="3"/>
        <v>#DIV/0!</v>
      </c>
      <c r="S23" s="15">
        <f t="shared" si="4"/>
        <v>86.679240011176304</v>
      </c>
      <c r="T23" s="15" t="e">
        <f t="shared" si="5"/>
        <v>#DIV/0!</v>
      </c>
      <c r="U23" s="48"/>
    </row>
    <row r="24" spans="1:21" ht="70.5" customHeight="1" x14ac:dyDescent="0.25">
      <c r="A24" s="17"/>
      <c r="B24" s="5" t="s">
        <v>35</v>
      </c>
      <c r="C24" s="4" t="s">
        <v>34</v>
      </c>
      <c r="D24" s="49"/>
      <c r="E24" s="2">
        <v>0</v>
      </c>
      <c r="F24" s="2">
        <f t="shared" si="1"/>
        <v>572700</v>
      </c>
      <c r="G24" s="2">
        <v>0</v>
      </c>
      <c r="H24" s="2">
        <v>572700</v>
      </c>
      <c r="I24" s="2">
        <v>0</v>
      </c>
      <c r="J24" s="2">
        <v>0</v>
      </c>
      <c r="K24" s="2">
        <f t="shared" si="24"/>
        <v>385286</v>
      </c>
      <c r="L24" s="2">
        <v>0</v>
      </c>
      <c r="M24" s="2">
        <v>385286</v>
      </c>
      <c r="N24" s="2">
        <v>0</v>
      </c>
      <c r="O24" s="2">
        <v>0</v>
      </c>
      <c r="P24" s="15"/>
      <c r="Q24" s="15">
        <f t="shared" si="2"/>
        <v>67.275362318840578</v>
      </c>
      <c r="R24" s="15" t="e">
        <f t="shared" si="3"/>
        <v>#DIV/0!</v>
      </c>
      <c r="S24" s="15">
        <f t="shared" si="4"/>
        <v>67.275362318840578</v>
      </c>
      <c r="T24" s="15" t="e">
        <f t="shared" si="5"/>
        <v>#DIV/0!</v>
      </c>
      <c r="U24" s="48"/>
    </row>
    <row r="25" spans="1:21" ht="78.75" x14ac:dyDescent="0.25">
      <c r="A25" s="17"/>
      <c r="B25" s="5" t="s">
        <v>37</v>
      </c>
      <c r="C25" s="4" t="s">
        <v>36</v>
      </c>
      <c r="D25" s="49"/>
      <c r="E25" s="3">
        <v>0</v>
      </c>
      <c r="F25" s="2">
        <f t="shared" si="1"/>
        <v>240031100</v>
      </c>
      <c r="G25" s="2">
        <v>0</v>
      </c>
      <c r="H25" s="2">
        <v>240031100</v>
      </c>
      <c r="I25" s="2">
        <v>0</v>
      </c>
      <c r="J25" s="2">
        <v>0</v>
      </c>
      <c r="K25" s="2">
        <f t="shared" si="24"/>
        <v>192861956</v>
      </c>
      <c r="L25" s="2">
        <v>0</v>
      </c>
      <c r="M25" s="2">
        <v>192861956</v>
      </c>
      <c r="N25" s="3">
        <v>0</v>
      </c>
      <c r="O25" s="3">
        <v>0</v>
      </c>
      <c r="P25" s="15"/>
      <c r="Q25" s="15">
        <f t="shared" si="2"/>
        <v>80.348736476231622</v>
      </c>
      <c r="R25" s="15" t="e">
        <f t="shared" si="3"/>
        <v>#DIV/0!</v>
      </c>
      <c r="S25" s="15">
        <f t="shared" si="4"/>
        <v>80.348736476231622</v>
      </c>
      <c r="T25" s="15" t="e">
        <f t="shared" si="5"/>
        <v>#DIV/0!</v>
      </c>
      <c r="U25" s="48"/>
    </row>
    <row r="26" spans="1:21" ht="57.75" customHeight="1" x14ac:dyDescent="0.25">
      <c r="A26" s="17"/>
      <c r="B26" s="5" t="s">
        <v>39</v>
      </c>
      <c r="C26" s="4" t="s">
        <v>38</v>
      </c>
      <c r="D26" s="49"/>
      <c r="E26" s="3">
        <v>0</v>
      </c>
      <c r="F26" s="2">
        <f t="shared" si="1"/>
        <v>66897900</v>
      </c>
      <c r="G26" s="2">
        <v>0</v>
      </c>
      <c r="H26" s="2">
        <v>66897900</v>
      </c>
      <c r="I26" s="2">
        <v>0</v>
      </c>
      <c r="J26" s="2">
        <v>0</v>
      </c>
      <c r="K26" s="2">
        <f t="shared" si="24"/>
        <v>57276068.030000001</v>
      </c>
      <c r="L26" s="2">
        <v>0</v>
      </c>
      <c r="M26" s="2">
        <v>57276068.030000001</v>
      </c>
      <c r="N26" s="2">
        <v>0</v>
      </c>
      <c r="O26" s="2">
        <v>0</v>
      </c>
      <c r="P26" s="15"/>
      <c r="Q26" s="15">
        <f t="shared" si="2"/>
        <v>85.617138998384107</v>
      </c>
      <c r="R26" s="15" t="e">
        <f t="shared" si="3"/>
        <v>#DIV/0!</v>
      </c>
      <c r="S26" s="15">
        <f t="shared" si="4"/>
        <v>85.617138998384107</v>
      </c>
      <c r="T26" s="15" t="e">
        <f t="shared" si="5"/>
        <v>#DIV/0!</v>
      </c>
      <c r="U26" s="48"/>
    </row>
    <row r="27" spans="1:21" ht="45" x14ac:dyDescent="0.25">
      <c r="A27" s="17"/>
      <c r="B27" s="5" t="s">
        <v>40</v>
      </c>
      <c r="C27" s="4" t="s">
        <v>7</v>
      </c>
      <c r="D27" s="49"/>
      <c r="E27" s="3">
        <v>0</v>
      </c>
      <c r="F27" s="2">
        <f t="shared" si="1"/>
        <v>1196604200</v>
      </c>
      <c r="G27" s="2">
        <v>0</v>
      </c>
      <c r="H27" s="2">
        <v>1196604200</v>
      </c>
      <c r="I27" s="2">
        <v>0</v>
      </c>
      <c r="J27" s="2">
        <v>0</v>
      </c>
      <c r="K27" s="2">
        <f t="shared" si="24"/>
        <v>919494820.52999997</v>
      </c>
      <c r="L27" s="2">
        <v>0</v>
      </c>
      <c r="M27" s="2">
        <v>919494820.52999997</v>
      </c>
      <c r="N27" s="2">
        <v>0</v>
      </c>
      <c r="O27" s="2">
        <v>0</v>
      </c>
      <c r="P27" s="15"/>
      <c r="Q27" s="15">
        <f t="shared" si="2"/>
        <v>76.842018482803255</v>
      </c>
      <c r="R27" s="15" t="e">
        <f t="shared" si="3"/>
        <v>#DIV/0!</v>
      </c>
      <c r="S27" s="15">
        <f t="shared" si="4"/>
        <v>76.842018482803255</v>
      </c>
      <c r="T27" s="15" t="e">
        <f t="shared" si="5"/>
        <v>#DIV/0!</v>
      </c>
      <c r="U27" s="48"/>
    </row>
    <row r="28" spans="1:21" ht="45" x14ac:dyDescent="0.25">
      <c r="A28" s="17"/>
      <c r="B28" s="5" t="s">
        <v>42</v>
      </c>
      <c r="C28" s="4" t="s">
        <v>9</v>
      </c>
      <c r="D28" s="49"/>
      <c r="E28" s="3">
        <v>0</v>
      </c>
      <c r="F28" s="2">
        <f t="shared" si="1"/>
        <v>303478300</v>
      </c>
      <c r="G28" s="2">
        <v>0</v>
      </c>
      <c r="H28" s="2">
        <v>303478300</v>
      </c>
      <c r="I28" s="2">
        <v>0</v>
      </c>
      <c r="J28" s="2">
        <v>0</v>
      </c>
      <c r="K28" s="2">
        <f t="shared" si="24"/>
        <v>281100823.60000002</v>
      </c>
      <c r="L28" s="2">
        <v>0</v>
      </c>
      <c r="M28" s="2">
        <v>281100823.60000002</v>
      </c>
      <c r="N28" s="2">
        <v>0</v>
      </c>
      <c r="O28" s="2">
        <v>0</v>
      </c>
      <c r="P28" s="15"/>
      <c r="Q28" s="15">
        <f t="shared" si="2"/>
        <v>92.626333942163257</v>
      </c>
      <c r="R28" s="15" t="e">
        <f t="shared" si="3"/>
        <v>#DIV/0!</v>
      </c>
      <c r="S28" s="15">
        <f t="shared" si="4"/>
        <v>92.626333942163257</v>
      </c>
      <c r="T28" s="15" t="e">
        <f t="shared" si="5"/>
        <v>#DIV/0!</v>
      </c>
      <c r="U28" s="48"/>
    </row>
    <row r="29" spans="1:21" ht="54" customHeight="1" x14ac:dyDescent="0.25">
      <c r="A29" s="17"/>
      <c r="B29" s="5" t="s">
        <v>43</v>
      </c>
      <c r="C29" s="4" t="s">
        <v>8</v>
      </c>
      <c r="D29" s="49"/>
      <c r="E29" s="3">
        <v>0</v>
      </c>
      <c r="F29" s="2">
        <f t="shared" si="1"/>
        <v>2697880400</v>
      </c>
      <c r="G29" s="2">
        <v>0</v>
      </c>
      <c r="H29" s="2">
        <v>2697880400</v>
      </c>
      <c r="I29" s="2">
        <v>0</v>
      </c>
      <c r="J29" s="2">
        <v>0</v>
      </c>
      <c r="K29" s="2">
        <f t="shared" si="24"/>
        <v>2073319059.01</v>
      </c>
      <c r="L29" s="2">
        <v>0</v>
      </c>
      <c r="M29" s="2">
        <v>2073319059.01</v>
      </c>
      <c r="N29" s="2">
        <v>0</v>
      </c>
      <c r="O29" s="2">
        <v>0</v>
      </c>
      <c r="P29" s="15"/>
      <c r="Q29" s="15">
        <f t="shared" si="2"/>
        <v>76.849924815421772</v>
      </c>
      <c r="R29" s="15" t="e">
        <f t="shared" si="3"/>
        <v>#DIV/0!</v>
      </c>
      <c r="S29" s="15">
        <f t="shared" si="4"/>
        <v>76.849924815421772</v>
      </c>
      <c r="T29" s="15" t="e">
        <f t="shared" si="5"/>
        <v>#DIV/0!</v>
      </c>
      <c r="U29" s="48"/>
    </row>
    <row r="30" spans="1:21" ht="45" x14ac:dyDescent="0.25">
      <c r="A30" s="17"/>
      <c r="B30" s="5" t="s">
        <v>44</v>
      </c>
      <c r="C30" s="4" t="s">
        <v>10</v>
      </c>
      <c r="D30" s="49"/>
      <c r="E30" s="3">
        <v>0</v>
      </c>
      <c r="F30" s="2">
        <f t="shared" si="1"/>
        <v>37987600</v>
      </c>
      <c r="G30" s="2">
        <v>0</v>
      </c>
      <c r="H30" s="2">
        <v>37987600</v>
      </c>
      <c r="I30" s="2">
        <v>0</v>
      </c>
      <c r="J30" s="2">
        <v>0</v>
      </c>
      <c r="K30" s="2">
        <f t="shared" si="24"/>
        <v>23620106.43</v>
      </c>
      <c r="L30" s="2">
        <v>0</v>
      </c>
      <c r="M30" s="2">
        <v>23620106.43</v>
      </c>
      <c r="N30" s="2">
        <v>0</v>
      </c>
      <c r="O30" s="2">
        <v>0</v>
      </c>
      <c r="P30" s="15"/>
      <c r="Q30" s="15">
        <f t="shared" si="2"/>
        <v>62.17846463056366</v>
      </c>
      <c r="R30" s="15" t="e">
        <f t="shared" si="3"/>
        <v>#DIV/0!</v>
      </c>
      <c r="S30" s="15">
        <f t="shared" si="4"/>
        <v>62.17846463056366</v>
      </c>
      <c r="T30" s="15" t="e">
        <f t="shared" si="5"/>
        <v>#DIV/0!</v>
      </c>
      <c r="U30" s="48"/>
    </row>
    <row r="31" spans="1:21" ht="22.5" x14ac:dyDescent="0.25">
      <c r="A31" s="17"/>
      <c r="B31" s="5" t="s">
        <v>45</v>
      </c>
      <c r="C31" s="4" t="s">
        <v>13</v>
      </c>
      <c r="D31" s="49"/>
      <c r="E31" s="3">
        <v>0</v>
      </c>
      <c r="F31" s="2">
        <f t="shared" si="1"/>
        <v>300000</v>
      </c>
      <c r="G31" s="2">
        <v>0</v>
      </c>
      <c r="H31" s="2">
        <v>300000</v>
      </c>
      <c r="I31" s="2">
        <v>0</v>
      </c>
      <c r="J31" s="2">
        <v>0</v>
      </c>
      <c r="K31" s="2">
        <f t="shared" si="24"/>
        <v>200000</v>
      </c>
      <c r="L31" s="2">
        <v>0</v>
      </c>
      <c r="M31" s="2">
        <v>200000</v>
      </c>
      <c r="N31" s="2">
        <v>0</v>
      </c>
      <c r="O31" s="2">
        <v>0</v>
      </c>
      <c r="P31" s="15"/>
      <c r="Q31" s="15">
        <f t="shared" si="2"/>
        <v>66.666666666666657</v>
      </c>
      <c r="R31" s="15" t="e">
        <f t="shared" si="3"/>
        <v>#DIV/0!</v>
      </c>
      <c r="S31" s="15">
        <f t="shared" si="4"/>
        <v>66.666666666666657</v>
      </c>
      <c r="T31" s="15" t="e">
        <f t="shared" si="5"/>
        <v>#DIV/0!</v>
      </c>
      <c r="U31" s="48"/>
    </row>
    <row r="32" spans="1:21" ht="12" customHeight="1" x14ac:dyDescent="0.25">
      <c r="A32" s="17"/>
      <c r="B32" s="5" t="s">
        <v>46</v>
      </c>
      <c r="C32" s="4" t="s">
        <v>16</v>
      </c>
      <c r="D32" s="49"/>
      <c r="E32" s="3">
        <v>0</v>
      </c>
      <c r="F32" s="2">
        <f t="shared" si="1"/>
        <v>3045900</v>
      </c>
      <c r="G32" s="2">
        <v>3045900</v>
      </c>
      <c r="H32" s="2">
        <v>0</v>
      </c>
      <c r="I32" s="2">
        <v>0</v>
      </c>
      <c r="J32" s="2">
        <v>0</v>
      </c>
      <c r="K32" s="2">
        <f t="shared" si="24"/>
        <v>1781468.08</v>
      </c>
      <c r="L32" s="2">
        <v>1781468.08</v>
      </c>
      <c r="M32" s="2">
        <v>0</v>
      </c>
      <c r="N32" s="2">
        <v>0</v>
      </c>
      <c r="O32" s="2">
        <v>0</v>
      </c>
      <c r="P32" s="15"/>
      <c r="Q32" s="15">
        <f t="shared" si="2"/>
        <v>58.487411930792213</v>
      </c>
      <c r="R32" s="15">
        <f t="shared" si="3"/>
        <v>58.487411930792213</v>
      </c>
      <c r="S32" s="15" t="e">
        <f t="shared" si="4"/>
        <v>#DIV/0!</v>
      </c>
      <c r="T32" s="15" t="e">
        <f t="shared" si="5"/>
        <v>#DIV/0!</v>
      </c>
      <c r="U32" s="48"/>
    </row>
    <row r="33" spans="1:21" ht="56.25" x14ac:dyDescent="0.25">
      <c r="A33" s="17"/>
      <c r="B33" s="5" t="s">
        <v>47</v>
      </c>
      <c r="C33" s="4" t="s">
        <v>15</v>
      </c>
      <c r="D33" s="49"/>
      <c r="E33" s="3">
        <v>0</v>
      </c>
      <c r="F33" s="2">
        <f t="shared" si="1"/>
        <v>139471500</v>
      </c>
      <c r="G33" s="2">
        <v>12790400</v>
      </c>
      <c r="H33" s="2">
        <v>76008600</v>
      </c>
      <c r="I33" s="2">
        <v>50672500</v>
      </c>
      <c r="J33" s="2">
        <v>0</v>
      </c>
      <c r="K33" s="2">
        <f t="shared" si="24"/>
        <v>73109100</v>
      </c>
      <c r="L33" s="2">
        <v>6704554.1900000004</v>
      </c>
      <c r="M33" s="2">
        <v>39842721.700000003</v>
      </c>
      <c r="N33" s="2">
        <v>26561824.109999999</v>
      </c>
      <c r="O33" s="2">
        <v>0</v>
      </c>
      <c r="P33" s="15"/>
      <c r="Q33" s="15">
        <f t="shared" si="2"/>
        <v>52.41866617911186</v>
      </c>
      <c r="R33" s="15">
        <f t="shared" si="3"/>
        <v>52.41864359206906</v>
      </c>
      <c r="S33" s="15">
        <f t="shared" si="4"/>
        <v>52.418702225800772</v>
      </c>
      <c r="T33" s="15">
        <f t="shared" si="5"/>
        <v>52.418617810449454</v>
      </c>
      <c r="U33" s="48"/>
    </row>
    <row r="34" spans="1:21" ht="67.5" x14ac:dyDescent="0.25">
      <c r="A34" s="17"/>
      <c r="B34" s="5" t="s">
        <v>126</v>
      </c>
      <c r="C34" s="4" t="s">
        <v>127</v>
      </c>
      <c r="D34" s="49"/>
      <c r="E34" s="3">
        <v>0</v>
      </c>
      <c r="F34" s="2">
        <f t="shared" ref="F34" si="31">G34+H34+I34+J34</f>
        <v>625000</v>
      </c>
      <c r="G34" s="2">
        <v>0</v>
      </c>
      <c r="H34" s="2">
        <v>0</v>
      </c>
      <c r="I34" s="2">
        <v>625000</v>
      </c>
      <c r="J34" s="2">
        <v>0</v>
      </c>
      <c r="K34" s="2">
        <f t="shared" ref="K34" si="32">L34+M34+N34+O34</f>
        <v>266148.56</v>
      </c>
      <c r="L34" s="2">
        <v>0</v>
      </c>
      <c r="M34" s="2">
        <v>0</v>
      </c>
      <c r="N34" s="2">
        <v>266148.56</v>
      </c>
      <c r="O34" s="2">
        <v>0</v>
      </c>
      <c r="P34" s="15"/>
      <c r="Q34" s="15">
        <f t="shared" ref="Q34" si="33">K34/F34*100</f>
        <v>42.583769599999997</v>
      </c>
      <c r="R34" s="15" t="e">
        <f t="shared" ref="R34" si="34">L34/G34*100</f>
        <v>#DIV/0!</v>
      </c>
      <c r="S34" s="15" t="e">
        <f t="shared" ref="S34" si="35">M34/H34*100</f>
        <v>#DIV/0!</v>
      </c>
      <c r="T34" s="15">
        <f t="shared" ref="T34" si="36">N34/I34*100</f>
        <v>42.583769599999997</v>
      </c>
      <c r="U34" s="48"/>
    </row>
    <row r="35" spans="1:21" ht="24.75" customHeight="1" x14ac:dyDescent="0.25">
      <c r="A35" s="17"/>
      <c r="B35" s="5" t="s">
        <v>48</v>
      </c>
      <c r="C35" s="4" t="s">
        <v>14</v>
      </c>
      <c r="D35" s="49"/>
      <c r="E35" s="3">
        <v>0</v>
      </c>
      <c r="F35" s="2">
        <f t="shared" si="1"/>
        <v>250000</v>
      </c>
      <c r="G35" s="2">
        <v>0</v>
      </c>
      <c r="H35" s="2">
        <v>250000</v>
      </c>
      <c r="I35" s="2">
        <v>0</v>
      </c>
      <c r="J35" s="2">
        <v>0</v>
      </c>
      <c r="K35" s="2">
        <f t="shared" si="24"/>
        <v>250000</v>
      </c>
      <c r="L35" s="2">
        <v>0</v>
      </c>
      <c r="M35" s="2">
        <v>250000</v>
      </c>
      <c r="N35" s="2">
        <v>0</v>
      </c>
      <c r="O35" s="2">
        <v>0</v>
      </c>
      <c r="P35" s="15"/>
      <c r="Q35" s="15">
        <f t="shared" si="2"/>
        <v>100</v>
      </c>
      <c r="R35" s="15" t="e">
        <f t="shared" si="3"/>
        <v>#DIV/0!</v>
      </c>
      <c r="S35" s="15">
        <f t="shared" si="4"/>
        <v>100</v>
      </c>
      <c r="T35" s="15" t="e">
        <f t="shared" si="5"/>
        <v>#DIV/0!</v>
      </c>
      <c r="U35" s="48"/>
    </row>
    <row r="36" spans="1:21" ht="31.5" x14ac:dyDescent="0.25">
      <c r="A36" s="16" t="s">
        <v>91</v>
      </c>
      <c r="B36" s="70" t="s">
        <v>49</v>
      </c>
      <c r="C36" s="68" t="s">
        <v>74</v>
      </c>
      <c r="D36" s="57" t="s">
        <v>66</v>
      </c>
      <c r="E36" s="58">
        <f>E37</f>
        <v>0</v>
      </c>
      <c r="F36" s="58">
        <f t="shared" si="1"/>
        <v>57496656</v>
      </c>
      <c r="G36" s="58">
        <f>G37+G38</f>
        <v>57496656</v>
      </c>
      <c r="H36" s="58">
        <f t="shared" ref="H36:I36" si="37">H37+H38</f>
        <v>0</v>
      </c>
      <c r="I36" s="58">
        <f t="shared" si="37"/>
        <v>0</v>
      </c>
      <c r="J36" s="58">
        <f>J37</f>
        <v>0</v>
      </c>
      <c r="K36" s="58">
        <f t="shared" ref="K36:K45" si="38">L36+M36+N36+O36</f>
        <v>35921089.490000002</v>
      </c>
      <c r="L36" s="58">
        <f>L37+L38</f>
        <v>35921089.490000002</v>
      </c>
      <c r="M36" s="58">
        <f t="shared" ref="M36:N36" si="39">M37+M38</f>
        <v>0</v>
      </c>
      <c r="N36" s="58">
        <f t="shared" si="39"/>
        <v>0</v>
      </c>
      <c r="O36" s="58">
        <f>O37</f>
        <v>0</v>
      </c>
      <c r="P36" s="59"/>
      <c r="Q36" s="59">
        <f t="shared" si="2"/>
        <v>62.475093316731325</v>
      </c>
      <c r="R36" s="59">
        <f t="shared" si="3"/>
        <v>62.475093316731325</v>
      </c>
      <c r="S36" s="59" t="e">
        <f t="shared" si="4"/>
        <v>#DIV/0!</v>
      </c>
      <c r="T36" s="59" t="e">
        <f t="shared" si="5"/>
        <v>#DIV/0!</v>
      </c>
      <c r="U36" s="48"/>
    </row>
    <row r="37" spans="1:21" ht="12" customHeight="1" x14ac:dyDescent="0.25">
      <c r="A37" s="18"/>
      <c r="B37" s="5" t="s">
        <v>50</v>
      </c>
      <c r="C37" s="34" t="s">
        <v>12</v>
      </c>
      <c r="D37" s="49" t="s">
        <v>66</v>
      </c>
      <c r="E37" s="3">
        <v>0</v>
      </c>
      <c r="F37" s="2">
        <f t="shared" si="1"/>
        <v>56204270</v>
      </c>
      <c r="G37" s="2">
        <v>56204270</v>
      </c>
      <c r="H37" s="2">
        <v>0</v>
      </c>
      <c r="I37" s="2">
        <v>0</v>
      </c>
      <c r="J37" s="3">
        <v>0</v>
      </c>
      <c r="K37" s="2">
        <f t="shared" si="38"/>
        <v>35679824.710000001</v>
      </c>
      <c r="L37" s="2">
        <v>35679824.710000001</v>
      </c>
      <c r="M37" s="2">
        <v>0</v>
      </c>
      <c r="N37" s="2">
        <v>0</v>
      </c>
      <c r="O37" s="3">
        <v>0</v>
      </c>
      <c r="P37" s="15"/>
      <c r="Q37" s="15">
        <f t="shared" si="2"/>
        <v>63.482409272462746</v>
      </c>
      <c r="R37" s="15">
        <f t="shared" si="3"/>
        <v>63.482409272462746</v>
      </c>
      <c r="S37" s="15" t="e">
        <f t="shared" si="4"/>
        <v>#DIV/0!</v>
      </c>
      <c r="T37" s="15" t="e">
        <f t="shared" si="5"/>
        <v>#DIV/0!</v>
      </c>
      <c r="U37" s="48"/>
    </row>
    <row r="38" spans="1:21" ht="12" customHeight="1" x14ac:dyDescent="0.25">
      <c r="A38" s="18"/>
      <c r="B38" s="5" t="s">
        <v>50</v>
      </c>
      <c r="C38" s="34" t="s">
        <v>12</v>
      </c>
      <c r="D38" s="49" t="s">
        <v>131</v>
      </c>
      <c r="E38" s="3"/>
      <c r="F38" s="2">
        <f t="shared" si="1"/>
        <v>1292386</v>
      </c>
      <c r="G38" s="2">
        <v>1292386</v>
      </c>
      <c r="H38" s="2">
        <v>0</v>
      </c>
      <c r="I38" s="2">
        <v>0</v>
      </c>
      <c r="J38" s="3"/>
      <c r="K38" s="2">
        <f t="shared" si="38"/>
        <v>241264.78</v>
      </c>
      <c r="L38" s="2">
        <v>241264.78</v>
      </c>
      <c r="M38" s="2">
        <v>0</v>
      </c>
      <c r="N38" s="2">
        <v>0</v>
      </c>
      <c r="O38" s="3"/>
      <c r="P38" s="15"/>
      <c r="Q38" s="15">
        <f t="shared" si="2"/>
        <v>18.668167250341618</v>
      </c>
      <c r="R38" s="15">
        <f t="shared" si="3"/>
        <v>18.668167250341618</v>
      </c>
      <c r="S38" s="15" t="e">
        <f t="shared" si="4"/>
        <v>#DIV/0!</v>
      </c>
      <c r="T38" s="15" t="e">
        <f t="shared" si="5"/>
        <v>#DIV/0!</v>
      </c>
      <c r="U38" s="48"/>
    </row>
    <row r="39" spans="1:21" ht="56.25" customHeight="1" x14ac:dyDescent="0.25">
      <c r="A39" s="18" t="s">
        <v>92</v>
      </c>
      <c r="B39" s="70" t="s">
        <v>52</v>
      </c>
      <c r="C39" s="68" t="s">
        <v>73</v>
      </c>
      <c r="D39" s="57" t="s">
        <v>66</v>
      </c>
      <c r="E39" s="58">
        <f>E40</f>
        <v>0</v>
      </c>
      <c r="F39" s="58">
        <f t="shared" si="1"/>
        <v>88000</v>
      </c>
      <c r="G39" s="58">
        <f t="shared" ref="G39:I39" si="40">G40</f>
        <v>88000</v>
      </c>
      <c r="H39" s="58">
        <f t="shared" si="40"/>
        <v>0</v>
      </c>
      <c r="I39" s="58">
        <f t="shared" si="40"/>
        <v>0</v>
      </c>
      <c r="J39" s="58">
        <f>J40</f>
        <v>0</v>
      </c>
      <c r="K39" s="58">
        <f t="shared" si="38"/>
        <v>50000</v>
      </c>
      <c r="L39" s="58">
        <f t="shared" ref="L39:M39" si="41">L40</f>
        <v>50000</v>
      </c>
      <c r="M39" s="58">
        <f t="shared" si="41"/>
        <v>0</v>
      </c>
      <c r="N39" s="58">
        <f>N40</f>
        <v>0</v>
      </c>
      <c r="O39" s="58">
        <f>O40</f>
        <v>0</v>
      </c>
      <c r="P39" s="59"/>
      <c r="Q39" s="59">
        <f t="shared" si="2"/>
        <v>56.81818181818182</v>
      </c>
      <c r="R39" s="59">
        <f t="shared" si="3"/>
        <v>56.81818181818182</v>
      </c>
      <c r="S39" s="59" t="e">
        <f t="shared" si="4"/>
        <v>#DIV/0!</v>
      </c>
      <c r="T39" s="59" t="e">
        <f t="shared" si="5"/>
        <v>#DIV/0!</v>
      </c>
      <c r="U39" s="48"/>
    </row>
    <row r="40" spans="1:21" ht="16.5" customHeight="1" x14ac:dyDescent="0.25">
      <c r="A40" s="19"/>
      <c r="B40" s="5" t="s">
        <v>51</v>
      </c>
      <c r="C40" s="4" t="s">
        <v>16</v>
      </c>
      <c r="D40" s="49"/>
      <c r="E40" s="2">
        <v>0</v>
      </c>
      <c r="F40" s="2">
        <f t="shared" si="1"/>
        <v>88000</v>
      </c>
      <c r="G40" s="2">
        <v>88000</v>
      </c>
      <c r="H40" s="2">
        <v>0</v>
      </c>
      <c r="I40" s="2">
        <v>0</v>
      </c>
      <c r="J40" s="2">
        <v>0</v>
      </c>
      <c r="K40" s="2">
        <f t="shared" si="38"/>
        <v>50000</v>
      </c>
      <c r="L40" s="2">
        <v>50000</v>
      </c>
      <c r="M40" s="2">
        <v>0</v>
      </c>
      <c r="N40" s="2">
        <v>0</v>
      </c>
      <c r="O40" s="2">
        <v>0</v>
      </c>
      <c r="P40" s="15"/>
      <c r="Q40" s="15">
        <f t="shared" si="2"/>
        <v>56.81818181818182</v>
      </c>
      <c r="R40" s="15">
        <f t="shared" si="3"/>
        <v>56.81818181818182</v>
      </c>
      <c r="S40" s="15" t="e">
        <f t="shared" si="4"/>
        <v>#DIV/0!</v>
      </c>
      <c r="T40" s="15" t="e">
        <f t="shared" si="5"/>
        <v>#DIV/0!</v>
      </c>
      <c r="U40" s="48"/>
    </row>
    <row r="41" spans="1:21" ht="21" x14ac:dyDescent="0.25">
      <c r="A41" s="18" t="s">
        <v>93</v>
      </c>
      <c r="B41" s="70" t="s">
        <v>54</v>
      </c>
      <c r="C41" s="68" t="s">
        <v>77</v>
      </c>
      <c r="D41" s="57" t="s">
        <v>66</v>
      </c>
      <c r="E41" s="58">
        <f>E42+E43</f>
        <v>0</v>
      </c>
      <c r="F41" s="58">
        <f t="shared" si="1"/>
        <v>4326950</v>
      </c>
      <c r="G41" s="58">
        <f t="shared" ref="G41:I41" si="42">G42+G43</f>
        <v>423650</v>
      </c>
      <c r="H41" s="58">
        <f t="shared" si="42"/>
        <v>3903300</v>
      </c>
      <c r="I41" s="58">
        <f t="shared" si="42"/>
        <v>0</v>
      </c>
      <c r="J41" s="58">
        <f>J42+J43</f>
        <v>0</v>
      </c>
      <c r="K41" s="58">
        <f t="shared" si="38"/>
        <v>3461899.66</v>
      </c>
      <c r="L41" s="58">
        <f t="shared" ref="L41:M41" si="43">L42+L43</f>
        <v>423650</v>
      </c>
      <c r="M41" s="58">
        <f t="shared" si="43"/>
        <v>3038249.66</v>
      </c>
      <c r="N41" s="58">
        <f>N42+N43</f>
        <v>0</v>
      </c>
      <c r="O41" s="58">
        <f>O42+O43</f>
        <v>0</v>
      </c>
      <c r="P41" s="59"/>
      <c r="Q41" s="59">
        <f t="shared" si="2"/>
        <v>80.007849871156353</v>
      </c>
      <c r="R41" s="59">
        <f t="shared" si="3"/>
        <v>100</v>
      </c>
      <c r="S41" s="59">
        <f t="shared" si="4"/>
        <v>77.837974534368357</v>
      </c>
      <c r="T41" s="59" t="e">
        <f t="shared" si="5"/>
        <v>#DIV/0!</v>
      </c>
      <c r="U41" s="48"/>
    </row>
    <row r="42" spans="1:21" ht="105" customHeight="1" x14ac:dyDescent="0.25">
      <c r="A42" s="19"/>
      <c r="B42" s="5" t="s">
        <v>55</v>
      </c>
      <c r="C42" s="4" t="s">
        <v>53</v>
      </c>
      <c r="D42" s="49"/>
      <c r="E42" s="2">
        <v>0</v>
      </c>
      <c r="F42" s="2">
        <f t="shared" si="1"/>
        <v>3903300</v>
      </c>
      <c r="G42" s="2">
        <v>0</v>
      </c>
      <c r="H42" s="2">
        <v>3903300</v>
      </c>
      <c r="I42" s="2">
        <v>0</v>
      </c>
      <c r="J42" s="3">
        <v>0</v>
      </c>
      <c r="K42" s="2">
        <f t="shared" si="38"/>
        <v>3038249.66</v>
      </c>
      <c r="L42" s="2">
        <v>0</v>
      </c>
      <c r="M42" s="2">
        <v>3038249.66</v>
      </c>
      <c r="N42" s="2">
        <v>0</v>
      </c>
      <c r="O42" s="2">
        <v>0</v>
      </c>
      <c r="P42" s="15"/>
      <c r="Q42" s="15">
        <f t="shared" si="2"/>
        <v>77.837974534368357</v>
      </c>
      <c r="R42" s="15" t="e">
        <f t="shared" si="3"/>
        <v>#DIV/0!</v>
      </c>
      <c r="S42" s="15">
        <f t="shared" si="4"/>
        <v>77.837974534368357</v>
      </c>
      <c r="T42" s="15" t="e">
        <f t="shared" si="5"/>
        <v>#DIV/0!</v>
      </c>
      <c r="U42" s="48"/>
    </row>
    <row r="43" spans="1:21" ht="13.5" customHeight="1" x14ac:dyDescent="0.25">
      <c r="A43" s="19"/>
      <c r="B43" s="5" t="s">
        <v>56</v>
      </c>
      <c r="C43" s="4" t="s">
        <v>16</v>
      </c>
      <c r="D43" s="49"/>
      <c r="E43" s="2">
        <v>0</v>
      </c>
      <c r="F43" s="2">
        <f t="shared" si="1"/>
        <v>423650</v>
      </c>
      <c r="G43" s="2">
        <v>423650</v>
      </c>
      <c r="H43" s="2">
        <v>0</v>
      </c>
      <c r="I43" s="2">
        <v>0</v>
      </c>
      <c r="J43" s="2">
        <v>0</v>
      </c>
      <c r="K43" s="2">
        <f t="shared" si="38"/>
        <v>423650</v>
      </c>
      <c r="L43" s="2">
        <v>423650</v>
      </c>
      <c r="M43" s="2">
        <v>0</v>
      </c>
      <c r="N43" s="2">
        <v>0</v>
      </c>
      <c r="O43" s="2">
        <v>0</v>
      </c>
      <c r="P43" s="15"/>
      <c r="Q43" s="15">
        <f t="shared" si="2"/>
        <v>100</v>
      </c>
      <c r="R43" s="15">
        <f t="shared" si="3"/>
        <v>100</v>
      </c>
      <c r="S43" s="15" t="e">
        <f t="shared" si="4"/>
        <v>#DIV/0!</v>
      </c>
      <c r="T43" s="15" t="e">
        <f t="shared" si="5"/>
        <v>#DIV/0!</v>
      </c>
      <c r="U43" s="48"/>
    </row>
    <row r="44" spans="1:21" ht="45" customHeight="1" x14ac:dyDescent="0.25">
      <c r="A44" s="18" t="s">
        <v>94</v>
      </c>
      <c r="B44" s="67"/>
      <c r="C44" s="68" t="s">
        <v>72</v>
      </c>
      <c r="D44" s="57" t="s">
        <v>66</v>
      </c>
      <c r="E44" s="58">
        <f>E45</f>
        <v>0</v>
      </c>
      <c r="F44" s="58">
        <f t="shared" si="1"/>
        <v>55000</v>
      </c>
      <c r="G44" s="58">
        <f t="shared" ref="G44:I44" si="44">G45</f>
        <v>55000</v>
      </c>
      <c r="H44" s="58">
        <f t="shared" si="44"/>
        <v>0</v>
      </c>
      <c r="I44" s="58">
        <f t="shared" si="44"/>
        <v>0</v>
      </c>
      <c r="J44" s="58">
        <f>J45</f>
        <v>0</v>
      </c>
      <c r="K44" s="58">
        <f t="shared" si="38"/>
        <v>49000</v>
      </c>
      <c r="L44" s="58">
        <f t="shared" ref="L44:M44" si="45">L45</f>
        <v>49000</v>
      </c>
      <c r="M44" s="58">
        <f t="shared" si="45"/>
        <v>0</v>
      </c>
      <c r="N44" s="58">
        <f>N45</f>
        <v>0</v>
      </c>
      <c r="O44" s="58">
        <f>O45</f>
        <v>0</v>
      </c>
      <c r="P44" s="59" t="e">
        <f>O44/E44*100</f>
        <v>#DIV/0!</v>
      </c>
      <c r="Q44" s="59">
        <f t="shared" si="2"/>
        <v>89.090909090909093</v>
      </c>
      <c r="R44" s="59">
        <f t="shared" si="3"/>
        <v>89.090909090909093</v>
      </c>
      <c r="S44" s="59" t="e">
        <f t="shared" si="4"/>
        <v>#DIV/0!</v>
      </c>
      <c r="T44" s="59" t="e">
        <f t="shared" si="5"/>
        <v>#DIV/0!</v>
      </c>
      <c r="U44" s="48"/>
    </row>
    <row r="45" spans="1:21" ht="13.5" customHeight="1" x14ac:dyDescent="0.25">
      <c r="A45" s="19"/>
      <c r="B45" s="5" t="s">
        <v>57</v>
      </c>
      <c r="C45" s="4" t="s">
        <v>16</v>
      </c>
      <c r="D45" s="49"/>
      <c r="E45" s="2">
        <v>0</v>
      </c>
      <c r="F45" s="2">
        <f t="shared" si="1"/>
        <v>55000</v>
      </c>
      <c r="G45" s="2">
        <v>55000</v>
      </c>
      <c r="H45" s="2">
        <v>0</v>
      </c>
      <c r="I45" s="2">
        <v>0</v>
      </c>
      <c r="J45" s="3">
        <v>0</v>
      </c>
      <c r="K45" s="2">
        <f t="shared" si="38"/>
        <v>49000</v>
      </c>
      <c r="L45" s="2">
        <v>49000</v>
      </c>
      <c r="M45" s="2">
        <v>0</v>
      </c>
      <c r="N45" s="2">
        <v>0</v>
      </c>
      <c r="O45" s="2">
        <v>0</v>
      </c>
      <c r="P45" s="12" t="e">
        <f t="shared" ref="P45:P48" si="46">O45/E45*100</f>
        <v>#DIV/0!</v>
      </c>
      <c r="Q45" s="15">
        <f t="shared" si="2"/>
        <v>89.090909090909093</v>
      </c>
      <c r="R45" s="15">
        <f t="shared" si="3"/>
        <v>89.090909090909093</v>
      </c>
      <c r="S45" s="15" t="e">
        <f t="shared" si="4"/>
        <v>#DIV/0!</v>
      </c>
      <c r="T45" s="15" t="e">
        <f t="shared" si="5"/>
        <v>#DIV/0!</v>
      </c>
      <c r="U45" s="48"/>
    </row>
    <row r="46" spans="1:21" ht="35.25" customHeight="1" x14ac:dyDescent="0.25">
      <c r="A46" s="17"/>
      <c r="B46" s="69"/>
      <c r="C46" s="71" t="s">
        <v>125</v>
      </c>
      <c r="D46" s="57" t="s">
        <v>67</v>
      </c>
      <c r="E46" s="58">
        <f t="shared" ref="E46:O46" si="47">E47+E48</f>
        <v>0</v>
      </c>
      <c r="F46" s="58">
        <f t="shared" si="47"/>
        <v>29915444</v>
      </c>
      <c r="G46" s="58">
        <f t="shared" si="47"/>
        <v>29915444</v>
      </c>
      <c r="H46" s="58">
        <f t="shared" si="47"/>
        <v>0</v>
      </c>
      <c r="I46" s="58">
        <f t="shared" si="47"/>
        <v>0</v>
      </c>
      <c r="J46" s="58">
        <f t="shared" si="47"/>
        <v>0</v>
      </c>
      <c r="K46" s="58">
        <f t="shared" si="47"/>
        <v>25125030.309999999</v>
      </c>
      <c r="L46" s="58">
        <f t="shared" si="47"/>
        <v>25125030.309999999</v>
      </c>
      <c r="M46" s="58">
        <f t="shared" si="47"/>
        <v>0</v>
      </c>
      <c r="N46" s="58">
        <f t="shared" si="47"/>
        <v>0</v>
      </c>
      <c r="O46" s="58">
        <f t="shared" si="47"/>
        <v>0</v>
      </c>
      <c r="P46" s="59" t="e">
        <f t="shared" si="46"/>
        <v>#DIV/0!</v>
      </c>
      <c r="Q46" s="60">
        <f t="shared" si="2"/>
        <v>83.986820687000332</v>
      </c>
      <c r="R46" s="60">
        <f t="shared" si="3"/>
        <v>83.986820687000332</v>
      </c>
      <c r="S46" s="60" t="e">
        <f t="shared" si="4"/>
        <v>#DIV/0!</v>
      </c>
      <c r="T46" s="60" t="e">
        <f t="shared" si="5"/>
        <v>#DIV/0!</v>
      </c>
      <c r="U46" s="48"/>
    </row>
    <row r="47" spans="1:21" ht="13.5" customHeight="1" x14ac:dyDescent="0.25">
      <c r="A47" s="17"/>
      <c r="B47" s="5" t="s">
        <v>116</v>
      </c>
      <c r="C47" s="51" t="s">
        <v>115</v>
      </c>
      <c r="D47" s="49"/>
      <c r="E47" s="2"/>
      <c r="F47" s="2">
        <f>G47+H47+I47+J47</f>
        <v>8673465</v>
      </c>
      <c r="G47" s="2">
        <v>8673465</v>
      </c>
      <c r="H47" s="2">
        <v>0</v>
      </c>
      <c r="I47" s="2">
        <v>0</v>
      </c>
      <c r="J47" s="3">
        <v>0</v>
      </c>
      <c r="K47" s="2">
        <f>L47+M47+N47+O47</f>
        <v>7401879.7000000002</v>
      </c>
      <c r="L47" s="2">
        <v>7401879.7000000002</v>
      </c>
      <c r="M47" s="2">
        <v>0</v>
      </c>
      <c r="N47" s="2">
        <v>0</v>
      </c>
      <c r="O47" s="2">
        <v>0</v>
      </c>
      <c r="P47" s="12" t="e">
        <f t="shared" si="46"/>
        <v>#DIV/0!</v>
      </c>
      <c r="Q47" s="15">
        <f t="shared" si="2"/>
        <v>85.33936206579493</v>
      </c>
      <c r="R47" s="15">
        <f t="shared" si="3"/>
        <v>85.33936206579493</v>
      </c>
      <c r="S47" s="15" t="e">
        <f t="shared" si="4"/>
        <v>#DIV/0!</v>
      </c>
      <c r="T47" s="15" t="e">
        <f t="shared" si="5"/>
        <v>#DIV/0!</v>
      </c>
      <c r="U47" s="48"/>
    </row>
    <row r="48" spans="1:21" ht="13.5" customHeight="1" x14ac:dyDescent="0.2">
      <c r="A48" s="17"/>
      <c r="B48" s="52" t="s">
        <v>117</v>
      </c>
      <c r="C48" s="53" t="s">
        <v>12</v>
      </c>
      <c r="D48" s="49"/>
      <c r="E48" s="2"/>
      <c r="F48" s="2">
        <f>G48+H48+I48+J48</f>
        <v>21241979</v>
      </c>
      <c r="G48" s="2">
        <v>21241979</v>
      </c>
      <c r="H48" s="2">
        <v>0</v>
      </c>
      <c r="I48" s="2">
        <v>0</v>
      </c>
      <c r="J48" s="3">
        <v>0</v>
      </c>
      <c r="K48" s="2">
        <f>L48+M48+N48+O48</f>
        <v>17723150.609999999</v>
      </c>
      <c r="L48" s="2">
        <v>17723150.609999999</v>
      </c>
      <c r="M48" s="2">
        <v>0</v>
      </c>
      <c r="N48" s="2">
        <v>0</v>
      </c>
      <c r="O48" s="2">
        <v>0</v>
      </c>
      <c r="P48" s="12" t="e">
        <f t="shared" si="46"/>
        <v>#DIV/0!</v>
      </c>
      <c r="Q48" s="15">
        <f t="shared" si="2"/>
        <v>83.434554803015288</v>
      </c>
      <c r="R48" s="15">
        <f t="shared" si="3"/>
        <v>83.434554803015288</v>
      </c>
      <c r="S48" s="15" t="e">
        <f t="shared" si="4"/>
        <v>#DIV/0!</v>
      </c>
      <c r="T48" s="15" t="e">
        <f t="shared" si="5"/>
        <v>#DIV/0!</v>
      </c>
      <c r="U48" s="48"/>
    </row>
    <row r="49" spans="1:21" s="14" customFormat="1" ht="23.25" customHeight="1" x14ac:dyDescent="0.25">
      <c r="A49" s="16" t="s">
        <v>90</v>
      </c>
      <c r="B49" s="56"/>
      <c r="C49" s="36" t="s">
        <v>95</v>
      </c>
      <c r="D49" s="37"/>
      <c r="E49" s="35">
        <f t="shared" ref="E49:O49" si="48">E50</f>
        <v>0</v>
      </c>
      <c r="F49" s="35">
        <f t="shared" si="1"/>
        <v>66307492</v>
      </c>
      <c r="G49" s="35">
        <f t="shared" si="48"/>
        <v>66025192</v>
      </c>
      <c r="H49" s="35">
        <f t="shared" si="48"/>
        <v>282300</v>
      </c>
      <c r="I49" s="35">
        <f t="shared" si="48"/>
        <v>0</v>
      </c>
      <c r="J49" s="35">
        <f t="shared" si="48"/>
        <v>0</v>
      </c>
      <c r="K49" s="35">
        <f t="shared" si="48"/>
        <v>51252813.659999996</v>
      </c>
      <c r="L49" s="35">
        <f t="shared" si="48"/>
        <v>50970513.659999996</v>
      </c>
      <c r="M49" s="35">
        <f t="shared" si="48"/>
        <v>282300</v>
      </c>
      <c r="N49" s="35">
        <f t="shared" si="48"/>
        <v>0</v>
      </c>
      <c r="O49" s="35">
        <f t="shared" si="48"/>
        <v>0</v>
      </c>
      <c r="P49" s="38"/>
      <c r="Q49" s="38">
        <f t="shared" si="2"/>
        <v>77.295660134453584</v>
      </c>
      <c r="R49" s="38">
        <f t="shared" si="3"/>
        <v>77.198584534218384</v>
      </c>
      <c r="S49" s="38">
        <f t="shared" si="4"/>
        <v>100</v>
      </c>
      <c r="T49" s="38" t="e">
        <f t="shared" si="5"/>
        <v>#DIV/0!</v>
      </c>
      <c r="U49" s="13"/>
    </row>
    <row r="50" spans="1:21" s="14" customFormat="1" ht="33" customHeight="1" x14ac:dyDescent="0.25">
      <c r="A50" s="18" t="s">
        <v>87</v>
      </c>
      <c r="B50" s="72"/>
      <c r="C50" s="68" t="s">
        <v>78</v>
      </c>
      <c r="D50" s="57" t="s">
        <v>66</v>
      </c>
      <c r="E50" s="58">
        <f>E51</f>
        <v>0</v>
      </c>
      <c r="F50" s="58">
        <f t="shared" si="1"/>
        <v>66307492</v>
      </c>
      <c r="G50" s="58">
        <f>G51+G52</f>
        <v>66025192</v>
      </c>
      <c r="H50" s="58">
        <f t="shared" ref="H50" si="49">H51+H52</f>
        <v>282300</v>
      </c>
      <c r="I50" s="58">
        <f t="shared" ref="I50" si="50">I51+I52</f>
        <v>0</v>
      </c>
      <c r="J50" s="58">
        <f>J51</f>
        <v>0</v>
      </c>
      <c r="K50" s="58">
        <f>L50+M50+N50+O50</f>
        <v>51252813.659999996</v>
      </c>
      <c r="L50" s="58">
        <f>L51+L52</f>
        <v>50970513.659999996</v>
      </c>
      <c r="M50" s="58">
        <f t="shared" ref="M50" si="51">M51+M52</f>
        <v>282300</v>
      </c>
      <c r="N50" s="58">
        <f t="shared" ref="N50" si="52">N51+N52</f>
        <v>0</v>
      </c>
      <c r="O50" s="58">
        <f>O51</f>
        <v>0</v>
      </c>
      <c r="P50" s="59"/>
      <c r="Q50" s="59">
        <f t="shared" si="2"/>
        <v>77.295660134453584</v>
      </c>
      <c r="R50" s="59">
        <f t="shared" si="3"/>
        <v>77.198584534218384</v>
      </c>
      <c r="S50" s="59">
        <f t="shared" si="4"/>
        <v>100</v>
      </c>
      <c r="T50" s="59" t="e">
        <f t="shared" si="5"/>
        <v>#DIV/0!</v>
      </c>
      <c r="U50" s="13"/>
    </row>
    <row r="51" spans="1:21" ht="15.75" customHeight="1" x14ac:dyDescent="0.25">
      <c r="A51" s="16"/>
      <c r="B51" s="20" t="s">
        <v>28</v>
      </c>
      <c r="C51" s="4" t="s">
        <v>18</v>
      </c>
      <c r="D51" s="49"/>
      <c r="E51" s="3">
        <v>0</v>
      </c>
      <c r="F51" s="2">
        <f t="shared" si="1"/>
        <v>66025192</v>
      </c>
      <c r="G51" s="2">
        <f>65549528+475664</f>
        <v>66025192</v>
      </c>
      <c r="H51" s="2">
        <v>0</v>
      </c>
      <c r="I51" s="2">
        <v>0</v>
      </c>
      <c r="J51" s="2">
        <v>0</v>
      </c>
      <c r="K51" s="2">
        <f>L51+M51+N51+O51</f>
        <v>50970513.659999996</v>
      </c>
      <c r="L51" s="2">
        <f>50494849.66+475664</f>
        <v>50970513.659999996</v>
      </c>
      <c r="M51" s="2">
        <v>0</v>
      </c>
      <c r="N51" s="2">
        <v>0</v>
      </c>
      <c r="O51" s="2">
        <v>0</v>
      </c>
      <c r="P51" s="15"/>
      <c r="Q51" s="15">
        <f t="shared" si="2"/>
        <v>77.198584534218384</v>
      </c>
      <c r="R51" s="15">
        <f t="shared" si="3"/>
        <v>77.198584534218384</v>
      </c>
      <c r="S51" s="15" t="e">
        <f t="shared" si="4"/>
        <v>#DIV/0!</v>
      </c>
      <c r="T51" s="15" t="e">
        <f t="shared" si="5"/>
        <v>#DIV/0!</v>
      </c>
      <c r="U51" s="48"/>
    </row>
    <row r="52" spans="1:21" ht="67.5" customHeight="1" x14ac:dyDescent="0.25">
      <c r="A52" s="16"/>
      <c r="B52" s="20" t="s">
        <v>118</v>
      </c>
      <c r="C52" s="4" t="s">
        <v>121</v>
      </c>
      <c r="D52" s="49"/>
      <c r="E52" s="3">
        <v>0</v>
      </c>
      <c r="F52" s="2">
        <f t="shared" ref="F52" si="53">G52+H52+I52+J52</f>
        <v>282300</v>
      </c>
      <c r="G52" s="2">
        <v>0</v>
      </c>
      <c r="H52" s="2">
        <v>282300</v>
      </c>
      <c r="I52" s="2">
        <v>0</v>
      </c>
      <c r="J52" s="2">
        <v>0</v>
      </c>
      <c r="K52" s="2">
        <f>L52+M52+N52+O52</f>
        <v>282300</v>
      </c>
      <c r="L52" s="2">
        <v>0</v>
      </c>
      <c r="M52" s="2">
        <v>282300</v>
      </c>
      <c r="N52" s="2">
        <v>0</v>
      </c>
      <c r="O52" s="2">
        <v>0</v>
      </c>
      <c r="P52" s="15"/>
      <c r="Q52" s="15">
        <f t="shared" ref="Q52" si="54">K52/F52*100</f>
        <v>100</v>
      </c>
      <c r="R52" s="15" t="e">
        <f t="shared" ref="R52" si="55">L52/G52*100</f>
        <v>#DIV/0!</v>
      </c>
      <c r="S52" s="15">
        <f t="shared" ref="S52" si="56">M52/H52*100</f>
        <v>100</v>
      </c>
      <c r="T52" s="15" t="e">
        <f t="shared" ref="T52" si="57">N52/I52*100</f>
        <v>#DIV/0!</v>
      </c>
      <c r="U52" s="48"/>
    </row>
    <row r="53" spans="1:21" s="14" customFormat="1" ht="12" customHeight="1" x14ac:dyDescent="0.25">
      <c r="A53" s="18" t="s">
        <v>88</v>
      </c>
      <c r="B53" s="39"/>
      <c r="C53" s="36" t="s">
        <v>19</v>
      </c>
      <c r="D53" s="37"/>
      <c r="E53" s="35">
        <f t="shared" ref="E53:O53" si="58">E54</f>
        <v>0</v>
      </c>
      <c r="F53" s="35">
        <f t="shared" si="1"/>
        <v>62568696</v>
      </c>
      <c r="G53" s="35">
        <f t="shared" si="58"/>
        <v>15730198</v>
      </c>
      <c r="H53" s="35">
        <f t="shared" si="58"/>
        <v>46838498</v>
      </c>
      <c r="I53" s="35">
        <f t="shared" si="58"/>
        <v>0</v>
      </c>
      <c r="J53" s="35">
        <f t="shared" si="58"/>
        <v>0</v>
      </c>
      <c r="K53" s="35">
        <f t="shared" si="58"/>
        <v>61954056.670000002</v>
      </c>
      <c r="L53" s="35">
        <f t="shared" si="58"/>
        <v>15647904.490000002</v>
      </c>
      <c r="M53" s="35">
        <f t="shared" si="58"/>
        <v>46306152.18</v>
      </c>
      <c r="N53" s="35">
        <f t="shared" si="58"/>
        <v>0</v>
      </c>
      <c r="O53" s="35">
        <f t="shared" si="58"/>
        <v>0</v>
      </c>
      <c r="P53" s="38"/>
      <c r="Q53" s="38">
        <f t="shared" si="2"/>
        <v>99.017656800774617</v>
      </c>
      <c r="R53" s="38">
        <f t="shared" si="3"/>
        <v>99.476843775265905</v>
      </c>
      <c r="S53" s="38">
        <f t="shared" si="4"/>
        <v>98.863443870467407</v>
      </c>
      <c r="T53" s="38" t="e">
        <f t="shared" si="5"/>
        <v>#DIV/0!</v>
      </c>
      <c r="U53" s="13"/>
    </row>
    <row r="54" spans="1:21" s="14" customFormat="1" ht="24" customHeight="1" x14ac:dyDescent="0.25">
      <c r="A54" s="18" t="s">
        <v>96</v>
      </c>
      <c r="B54" s="73" t="s">
        <v>63</v>
      </c>
      <c r="C54" s="68" t="s">
        <v>25</v>
      </c>
      <c r="D54" s="57" t="s">
        <v>66</v>
      </c>
      <c r="E54" s="58">
        <f>E55</f>
        <v>0</v>
      </c>
      <c r="F54" s="58">
        <f t="shared" si="1"/>
        <v>62568696</v>
      </c>
      <c r="G54" s="58">
        <f>G55+G56+G57+G58</f>
        <v>15730198</v>
      </c>
      <c r="H54" s="58">
        <f t="shared" ref="H54:I54" si="59">H55+H56+H57+H58</f>
        <v>46838498</v>
      </c>
      <c r="I54" s="58">
        <f t="shared" si="59"/>
        <v>0</v>
      </c>
      <c r="J54" s="58">
        <f>J55+J56+J57+J58</f>
        <v>0</v>
      </c>
      <c r="K54" s="58">
        <f>L54+M54+N54+O54</f>
        <v>61954056.670000002</v>
      </c>
      <c r="L54" s="58">
        <f t="shared" ref="L54:M54" si="60">L55+L56+L57+L58</f>
        <v>15647904.490000002</v>
      </c>
      <c r="M54" s="58">
        <f t="shared" si="60"/>
        <v>46306152.18</v>
      </c>
      <c r="N54" s="58">
        <f>N55+N56+N57+N58</f>
        <v>0</v>
      </c>
      <c r="O54" s="58">
        <f>O55+O56+O57+O58</f>
        <v>0</v>
      </c>
      <c r="P54" s="59"/>
      <c r="Q54" s="59">
        <f t="shared" si="2"/>
        <v>99.017656800774617</v>
      </c>
      <c r="R54" s="59">
        <f t="shared" si="3"/>
        <v>99.476843775265905</v>
      </c>
      <c r="S54" s="59">
        <f t="shared" si="4"/>
        <v>98.863443870467407</v>
      </c>
      <c r="T54" s="59" t="e">
        <f t="shared" si="5"/>
        <v>#DIV/0!</v>
      </c>
      <c r="U54" s="13"/>
    </row>
    <row r="55" spans="1:21" ht="15.75" customHeight="1" x14ac:dyDescent="0.25">
      <c r="A55" s="19"/>
      <c r="B55" s="5" t="s">
        <v>58</v>
      </c>
      <c r="C55" s="4" t="s">
        <v>17</v>
      </c>
      <c r="D55" s="49"/>
      <c r="E55" s="2">
        <v>0</v>
      </c>
      <c r="F55" s="2">
        <f t="shared" si="1"/>
        <v>9625100</v>
      </c>
      <c r="G55" s="2">
        <v>9625100</v>
      </c>
      <c r="H55" s="2">
        <v>0</v>
      </c>
      <c r="I55" s="2">
        <v>0</v>
      </c>
      <c r="J55" s="3">
        <v>0</v>
      </c>
      <c r="K55" s="2">
        <f>L55+M55+N55+O55</f>
        <v>9603318.3800000008</v>
      </c>
      <c r="L55" s="2">
        <v>9603318.3800000008</v>
      </c>
      <c r="M55" s="2">
        <v>0</v>
      </c>
      <c r="N55" s="2">
        <v>0</v>
      </c>
      <c r="O55" s="2">
        <v>0</v>
      </c>
      <c r="P55" s="15"/>
      <c r="Q55" s="15">
        <f t="shared" si="2"/>
        <v>99.773699805716305</v>
      </c>
      <c r="R55" s="15">
        <f t="shared" si="3"/>
        <v>99.773699805716305</v>
      </c>
      <c r="S55" s="15" t="e">
        <f t="shared" si="4"/>
        <v>#DIV/0!</v>
      </c>
      <c r="T55" s="15" t="e">
        <f t="shared" si="5"/>
        <v>#DIV/0!</v>
      </c>
      <c r="U55" s="48"/>
    </row>
    <row r="56" spans="1:21" ht="60" customHeight="1" x14ac:dyDescent="0.25">
      <c r="A56" s="19"/>
      <c r="B56" s="5" t="s">
        <v>59</v>
      </c>
      <c r="C56" s="4" t="s">
        <v>23</v>
      </c>
      <c r="D56" s="49"/>
      <c r="E56" s="2">
        <v>0</v>
      </c>
      <c r="F56" s="2">
        <f t="shared" si="1"/>
        <v>18315298</v>
      </c>
      <c r="G56" s="2">
        <v>0</v>
      </c>
      <c r="H56" s="2">
        <v>18315298</v>
      </c>
      <c r="I56" s="2">
        <v>0</v>
      </c>
      <c r="J56" s="3">
        <v>0</v>
      </c>
      <c r="K56" s="2">
        <f t="shared" ref="K56:K58" si="61">L56+M56+N56+O56</f>
        <v>18133759.899999999</v>
      </c>
      <c r="L56" s="2">
        <v>0</v>
      </c>
      <c r="M56" s="2">
        <v>18133759.899999999</v>
      </c>
      <c r="N56" s="2">
        <v>0</v>
      </c>
      <c r="O56" s="2">
        <v>0</v>
      </c>
      <c r="P56" s="15"/>
      <c r="Q56" s="15">
        <f t="shared" si="2"/>
        <v>99.008817110155661</v>
      </c>
      <c r="R56" s="15" t="e">
        <f t="shared" si="3"/>
        <v>#DIV/0!</v>
      </c>
      <c r="S56" s="15">
        <f t="shared" si="4"/>
        <v>99.008817110155661</v>
      </c>
      <c r="T56" s="15" t="e">
        <f t="shared" si="5"/>
        <v>#DIV/0!</v>
      </c>
      <c r="U56" s="48"/>
    </row>
    <row r="57" spans="1:21" ht="58.5" customHeight="1" x14ac:dyDescent="0.25">
      <c r="A57" s="19"/>
      <c r="B57" s="5" t="s">
        <v>22</v>
      </c>
      <c r="C57" s="4" t="s">
        <v>98</v>
      </c>
      <c r="D57" s="49"/>
      <c r="E57" s="2">
        <v>0</v>
      </c>
      <c r="F57" s="2">
        <f t="shared" si="1"/>
        <v>6105098</v>
      </c>
      <c r="G57" s="2">
        <v>6105098</v>
      </c>
      <c r="H57" s="2">
        <v>0</v>
      </c>
      <c r="I57" s="2">
        <v>0</v>
      </c>
      <c r="J57" s="3">
        <v>0</v>
      </c>
      <c r="K57" s="2">
        <f t="shared" si="61"/>
        <v>6044586.1100000003</v>
      </c>
      <c r="L57" s="2">
        <v>6044586.1100000003</v>
      </c>
      <c r="M57" s="2">
        <v>0</v>
      </c>
      <c r="N57" s="2">
        <v>0</v>
      </c>
      <c r="O57" s="2">
        <v>0</v>
      </c>
      <c r="P57" s="15"/>
      <c r="Q57" s="15">
        <f t="shared" si="2"/>
        <v>99.008830161284891</v>
      </c>
      <c r="R57" s="15">
        <f t="shared" si="3"/>
        <v>99.008830161284891</v>
      </c>
      <c r="S57" s="15" t="e">
        <f t="shared" si="4"/>
        <v>#DIV/0!</v>
      </c>
      <c r="T57" s="15" t="e">
        <f t="shared" si="5"/>
        <v>#DIV/0!</v>
      </c>
      <c r="U57" s="48"/>
    </row>
    <row r="58" spans="1:21" ht="36.75" customHeight="1" x14ac:dyDescent="0.25">
      <c r="A58" s="19"/>
      <c r="B58" s="5" t="s">
        <v>60</v>
      </c>
      <c r="C58" s="4" t="s">
        <v>24</v>
      </c>
      <c r="D58" s="49"/>
      <c r="E58" s="2">
        <v>0</v>
      </c>
      <c r="F58" s="2">
        <f t="shared" si="1"/>
        <v>28523200</v>
      </c>
      <c r="G58" s="2">
        <v>0</v>
      </c>
      <c r="H58" s="2">
        <v>28523200</v>
      </c>
      <c r="I58" s="2">
        <v>0</v>
      </c>
      <c r="J58" s="3">
        <v>0</v>
      </c>
      <c r="K58" s="2">
        <f t="shared" si="61"/>
        <v>28172392.280000001</v>
      </c>
      <c r="L58" s="2">
        <v>0</v>
      </c>
      <c r="M58" s="2">
        <v>28172392.280000001</v>
      </c>
      <c r="N58" s="2">
        <v>0</v>
      </c>
      <c r="O58" s="2">
        <v>0</v>
      </c>
      <c r="P58" s="15"/>
      <c r="Q58" s="15">
        <f t="shared" si="2"/>
        <v>98.770096903573233</v>
      </c>
      <c r="R58" s="15" t="e">
        <f t="shared" si="3"/>
        <v>#DIV/0!</v>
      </c>
      <c r="S58" s="15">
        <f t="shared" si="4"/>
        <v>98.770096903573233</v>
      </c>
      <c r="T58" s="15" t="e">
        <f t="shared" si="5"/>
        <v>#DIV/0!</v>
      </c>
      <c r="U58" s="48"/>
    </row>
    <row r="59" spans="1:21" s="14" customFormat="1" ht="24" customHeight="1" x14ac:dyDescent="0.25">
      <c r="A59" s="18" t="s">
        <v>89</v>
      </c>
      <c r="B59" s="39"/>
      <c r="C59" s="36" t="s">
        <v>62</v>
      </c>
      <c r="D59" s="37"/>
      <c r="E59" s="35">
        <f t="shared" ref="E59:O60" si="62">E60</f>
        <v>0</v>
      </c>
      <c r="F59" s="35">
        <f t="shared" si="1"/>
        <v>78837708</v>
      </c>
      <c r="G59" s="35">
        <f>G60</f>
        <v>78837708</v>
      </c>
      <c r="H59" s="35">
        <f t="shared" si="62"/>
        <v>0</v>
      </c>
      <c r="I59" s="35">
        <f t="shared" si="62"/>
        <v>0</v>
      </c>
      <c r="J59" s="35">
        <f t="shared" si="62"/>
        <v>0</v>
      </c>
      <c r="K59" s="35">
        <f>L59+M59+N59+O59</f>
        <v>67603401.700000003</v>
      </c>
      <c r="L59" s="35">
        <f t="shared" si="62"/>
        <v>67603401.700000003</v>
      </c>
      <c r="M59" s="35">
        <f t="shared" si="62"/>
        <v>0</v>
      </c>
      <c r="N59" s="35">
        <f t="shared" si="62"/>
        <v>0</v>
      </c>
      <c r="O59" s="35">
        <f t="shared" si="62"/>
        <v>0</v>
      </c>
      <c r="P59" s="38"/>
      <c r="Q59" s="38">
        <f t="shared" si="2"/>
        <v>85.750085098871736</v>
      </c>
      <c r="R59" s="38">
        <f t="shared" si="3"/>
        <v>85.750085098871736</v>
      </c>
      <c r="S59" s="38" t="e">
        <f t="shared" si="4"/>
        <v>#DIV/0!</v>
      </c>
      <c r="T59" s="38" t="e">
        <f t="shared" si="5"/>
        <v>#DIV/0!</v>
      </c>
      <c r="U59" s="13"/>
    </row>
    <row r="60" spans="1:21" s="14" customFormat="1" ht="31.5" x14ac:dyDescent="0.25">
      <c r="A60" s="18" t="s">
        <v>97</v>
      </c>
      <c r="B60" s="72"/>
      <c r="C60" s="68" t="s">
        <v>20</v>
      </c>
      <c r="D60" s="57" t="s">
        <v>66</v>
      </c>
      <c r="E60" s="58">
        <f>E61</f>
        <v>0</v>
      </c>
      <c r="F60" s="58">
        <f t="shared" si="1"/>
        <v>78837708</v>
      </c>
      <c r="G60" s="58">
        <f t="shared" si="62"/>
        <v>78837708</v>
      </c>
      <c r="H60" s="58">
        <f t="shared" si="62"/>
        <v>0</v>
      </c>
      <c r="I60" s="58">
        <f t="shared" si="62"/>
        <v>0</v>
      </c>
      <c r="J60" s="58">
        <f>J61</f>
        <v>0</v>
      </c>
      <c r="K60" s="58">
        <f>L60+M60+N60+O60</f>
        <v>67603401.700000003</v>
      </c>
      <c r="L60" s="58">
        <f t="shared" si="62"/>
        <v>67603401.700000003</v>
      </c>
      <c r="M60" s="58">
        <f t="shared" si="62"/>
        <v>0</v>
      </c>
      <c r="N60" s="58">
        <f>N61</f>
        <v>0</v>
      </c>
      <c r="O60" s="58">
        <f>O61</f>
        <v>0</v>
      </c>
      <c r="P60" s="59"/>
      <c r="Q60" s="59">
        <f t="shared" si="2"/>
        <v>85.750085098871736</v>
      </c>
      <c r="R60" s="59">
        <f t="shared" si="3"/>
        <v>85.750085098871736</v>
      </c>
      <c r="S60" s="59" t="e">
        <f t="shared" si="4"/>
        <v>#DIV/0!</v>
      </c>
      <c r="T60" s="59" t="e">
        <f t="shared" si="5"/>
        <v>#DIV/0!</v>
      </c>
      <c r="U60" s="13"/>
    </row>
    <row r="61" spans="1:21" ht="22.5" x14ac:dyDescent="0.25">
      <c r="A61" s="19"/>
      <c r="B61" s="20" t="s">
        <v>61</v>
      </c>
      <c r="C61" s="4" t="s">
        <v>11</v>
      </c>
      <c r="D61" s="49"/>
      <c r="E61" s="2">
        <v>0</v>
      </c>
      <c r="F61" s="2">
        <f t="shared" si="1"/>
        <v>78837708</v>
      </c>
      <c r="G61" s="2">
        <v>78837708</v>
      </c>
      <c r="H61" s="2">
        <v>0</v>
      </c>
      <c r="I61" s="2">
        <v>0</v>
      </c>
      <c r="J61" s="2">
        <v>0</v>
      </c>
      <c r="K61" s="2">
        <f>L61+M61+N61+O61</f>
        <v>67603401.700000003</v>
      </c>
      <c r="L61" s="2">
        <v>67603401.700000003</v>
      </c>
      <c r="M61" s="2">
        <v>0</v>
      </c>
      <c r="N61" s="2">
        <v>0</v>
      </c>
      <c r="O61" s="3">
        <v>0</v>
      </c>
      <c r="P61" s="15"/>
      <c r="Q61" s="15">
        <f t="shared" ref="Q61" si="63">K61/F61*100</f>
        <v>85.750085098871736</v>
      </c>
      <c r="R61" s="15">
        <f t="shared" ref="R61" si="64">L61/G61*100</f>
        <v>85.750085098871736</v>
      </c>
      <c r="S61" s="15" t="e">
        <f t="shared" ref="S61" si="65">M61/H61*100</f>
        <v>#DIV/0!</v>
      </c>
      <c r="T61" s="15" t="e">
        <f t="shared" ref="T61" si="66">N61/I61*100</f>
        <v>#DIV/0!</v>
      </c>
      <c r="U61" s="48"/>
    </row>
    <row r="62" spans="1:21" x14ac:dyDescent="0.25">
      <c r="P62" s="25"/>
      <c r="Q62" s="24"/>
      <c r="R62" s="25"/>
      <c r="S62" s="25"/>
      <c r="T62" s="25"/>
    </row>
  </sheetData>
  <mergeCells count="13">
    <mergeCell ref="C1:U1"/>
    <mergeCell ref="B2:B4"/>
    <mergeCell ref="A2:A4"/>
    <mergeCell ref="B6:B10"/>
    <mergeCell ref="A6:A10"/>
    <mergeCell ref="Q2:U3"/>
    <mergeCell ref="K2:O3"/>
    <mergeCell ref="P2:P3"/>
    <mergeCell ref="F2:J3"/>
    <mergeCell ref="C2:C4"/>
    <mergeCell ref="E2:E3"/>
    <mergeCell ref="D2:D3"/>
    <mergeCell ref="C6:C9"/>
  </mergeCells>
  <pageMargins left="0.25" right="0.25" top="0.75" bottom="0.75" header="0.3" footer="0.3"/>
  <pageSetup paperSize="9" scale="65" fitToHeight="0" orientation="landscape" r:id="rId1"/>
  <colBreaks count="2" manualBreakCount="2">
    <brk id="10" max="55" man="1"/>
    <brk id="21"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view="pageBreakPreview" zoomScale="80" zoomScaleNormal="85" zoomScaleSheetLayoutView="80" workbookViewId="0">
      <pane xSplit="1" ySplit="4" topLeftCell="B5" activePane="bottomRight" state="frozen"/>
      <selection pane="topRight" activeCell="B1" sqref="B1"/>
      <selection pane="bottomLeft" activeCell="A5" sqref="A5"/>
      <selection pane="bottomRight" activeCell="D14" sqref="D14"/>
    </sheetView>
  </sheetViews>
  <sheetFormatPr defaultRowHeight="18.75" x14ac:dyDescent="0.25"/>
  <cols>
    <col min="1" max="1" width="93.42578125" style="30" customWidth="1"/>
    <col min="2" max="2" width="19" style="30" customWidth="1"/>
    <col min="3" max="3" width="21.28515625" style="30" customWidth="1"/>
    <col min="4" max="4" width="24.85546875" style="30" customWidth="1"/>
    <col min="5" max="5" width="132.5703125" style="30" customWidth="1"/>
    <col min="6" max="16384" width="9.140625" style="30"/>
  </cols>
  <sheetData>
    <row r="1" spans="1:5" ht="40.5" customHeight="1" x14ac:dyDescent="0.25">
      <c r="A1" s="90" t="s">
        <v>135</v>
      </c>
      <c r="B1" s="90"/>
      <c r="C1" s="90"/>
      <c r="D1" s="90"/>
      <c r="E1" s="90"/>
    </row>
    <row r="2" spans="1:5" ht="24" customHeight="1" x14ac:dyDescent="0.25">
      <c r="A2" s="91" t="s">
        <v>71</v>
      </c>
      <c r="B2" s="92" t="s">
        <v>123</v>
      </c>
      <c r="C2" s="91" t="s">
        <v>99</v>
      </c>
      <c r="D2" s="91"/>
      <c r="E2" s="91"/>
    </row>
    <row r="3" spans="1:5" ht="66" customHeight="1" x14ac:dyDescent="0.25">
      <c r="A3" s="91"/>
      <c r="B3" s="93"/>
      <c r="C3" s="27" t="s">
        <v>133</v>
      </c>
      <c r="D3" s="27" t="s">
        <v>129</v>
      </c>
      <c r="E3" s="27" t="s">
        <v>119</v>
      </c>
    </row>
    <row r="4" spans="1:5" x14ac:dyDescent="0.25">
      <c r="A4" s="27">
        <v>1</v>
      </c>
      <c r="B4" s="27" t="s">
        <v>100</v>
      </c>
      <c r="C4" s="27">
        <v>3</v>
      </c>
      <c r="D4" s="27">
        <v>4</v>
      </c>
      <c r="E4" s="27">
        <v>5</v>
      </c>
    </row>
    <row r="5" spans="1:5" ht="37.5" x14ac:dyDescent="0.25">
      <c r="A5" s="27" t="s">
        <v>69</v>
      </c>
      <c r="B5" s="27" t="s">
        <v>101</v>
      </c>
      <c r="C5" s="28">
        <f>'Ноябрь 2024'!K6</f>
        <v>4998073641.8799982</v>
      </c>
      <c r="D5" s="28">
        <f>'Ноябрь 2024'!Q6</f>
        <v>78.108008191112674</v>
      </c>
      <c r="E5" s="27"/>
    </row>
    <row r="6" spans="1:5" ht="37.5" x14ac:dyDescent="0.25">
      <c r="A6" s="29" t="s">
        <v>102</v>
      </c>
      <c r="B6" s="27" t="s">
        <v>101</v>
      </c>
      <c r="C6" s="28">
        <f>'Ноябрь 2024'!K11</f>
        <v>4817263369.8499994</v>
      </c>
      <c r="D6" s="28">
        <f>'Ноябрь 2024'!Q11</f>
        <v>77.791843025111064</v>
      </c>
      <c r="E6" s="27"/>
    </row>
    <row r="7" spans="1:5" ht="37.5" x14ac:dyDescent="0.25">
      <c r="A7" s="26" t="s">
        <v>5</v>
      </c>
      <c r="B7" s="27" t="s">
        <v>66</v>
      </c>
      <c r="C7" s="28">
        <f>'Ноябрь 2024'!K12</f>
        <v>3647538.7299999995</v>
      </c>
      <c r="D7" s="28">
        <f>'Ноябрь 2024'!Q12</f>
        <v>88.421923119438986</v>
      </c>
      <c r="E7" s="29" t="s">
        <v>130</v>
      </c>
    </row>
    <row r="8" spans="1:5" ht="89.25" customHeight="1" x14ac:dyDescent="0.25">
      <c r="A8" s="26" t="s">
        <v>76</v>
      </c>
      <c r="B8" s="46" t="s">
        <v>67</v>
      </c>
      <c r="C8" s="28">
        <f>'Ноябрь 2024'!K14</f>
        <v>241448315.94999999</v>
      </c>
      <c r="D8" s="28">
        <f>'Ноябрь 2024'!Q14</f>
        <v>76.419026943618832</v>
      </c>
      <c r="E8" s="74" t="s">
        <v>136</v>
      </c>
    </row>
    <row r="9" spans="1:5" ht="37.5" x14ac:dyDescent="0.25">
      <c r="A9" s="29" t="s">
        <v>103</v>
      </c>
      <c r="B9" s="27" t="s">
        <v>66</v>
      </c>
      <c r="C9" s="28">
        <f>'Ноябрь 2024'!K18</f>
        <v>4507560495.7099991</v>
      </c>
      <c r="D9" s="28">
        <f>'Ноябрь 2024'!Q18</f>
        <v>77.978134643062745</v>
      </c>
      <c r="E9" s="29" t="s">
        <v>130</v>
      </c>
    </row>
    <row r="10" spans="1:5" ht="37.5" x14ac:dyDescent="0.25">
      <c r="A10" s="26" t="s">
        <v>104</v>
      </c>
      <c r="B10" s="27" t="s">
        <v>66</v>
      </c>
      <c r="C10" s="28">
        <f>'Ноябрь 2024'!K37</f>
        <v>35679824.710000001</v>
      </c>
      <c r="D10" s="28">
        <f>'Ноябрь 2024'!Q37</f>
        <v>63.482409272462746</v>
      </c>
      <c r="E10" s="29" t="s">
        <v>130</v>
      </c>
    </row>
    <row r="11" spans="1:5" ht="37.5" x14ac:dyDescent="0.25">
      <c r="A11" s="26" t="s">
        <v>104</v>
      </c>
      <c r="B11" s="50" t="s">
        <v>131</v>
      </c>
      <c r="C11" s="28">
        <f>'Ноябрь 2024'!K38</f>
        <v>241264.78</v>
      </c>
      <c r="D11" s="28">
        <f>'Ноябрь 2024'!Q38</f>
        <v>18.668167250341618</v>
      </c>
      <c r="E11" s="29" t="s">
        <v>130</v>
      </c>
    </row>
    <row r="12" spans="1:5" ht="75" x14ac:dyDescent="0.25">
      <c r="A12" s="26" t="s">
        <v>105</v>
      </c>
      <c r="B12" s="27" t="s">
        <v>66</v>
      </c>
      <c r="C12" s="28">
        <f>'Ноябрь 2024'!K39</f>
        <v>50000</v>
      </c>
      <c r="D12" s="28">
        <f>'Ноябрь 2024'!Q39</f>
        <v>56.81818181818182</v>
      </c>
      <c r="E12" s="29" t="s">
        <v>130</v>
      </c>
    </row>
    <row r="13" spans="1:5" x14ac:dyDescent="0.25">
      <c r="A13" s="29" t="s">
        <v>106</v>
      </c>
      <c r="B13" s="27" t="s">
        <v>66</v>
      </c>
      <c r="C13" s="28">
        <f>'Ноябрь 2024'!K41</f>
        <v>3461899.66</v>
      </c>
      <c r="D13" s="28">
        <f>'Ноябрь 2024'!Q41</f>
        <v>80.007849871156353</v>
      </c>
      <c r="E13" s="29" t="s">
        <v>130</v>
      </c>
    </row>
    <row r="14" spans="1:5" ht="168.75" x14ac:dyDescent="0.25">
      <c r="A14" s="29" t="s">
        <v>122</v>
      </c>
      <c r="B14" s="46" t="s">
        <v>67</v>
      </c>
      <c r="C14" s="28">
        <f>'Ноябрь 2024'!K46</f>
        <v>25125030.309999999</v>
      </c>
      <c r="D14" s="28">
        <f>'Ноябрь 2024'!Q46</f>
        <v>83.986820687000332</v>
      </c>
      <c r="E14" s="47" t="s">
        <v>132</v>
      </c>
    </row>
    <row r="15" spans="1:5" ht="56.25" x14ac:dyDescent="0.25">
      <c r="A15" s="26" t="s">
        <v>107</v>
      </c>
      <c r="B15" s="27" t="s">
        <v>66</v>
      </c>
      <c r="C15" s="28">
        <f>'Ноябрь 2024'!K44</f>
        <v>49000</v>
      </c>
      <c r="D15" s="28">
        <f>'Ноябрь 2024'!Q44</f>
        <v>89.090909090909093</v>
      </c>
      <c r="E15" s="29" t="s">
        <v>130</v>
      </c>
    </row>
    <row r="16" spans="1:5" ht="37.5" x14ac:dyDescent="0.25">
      <c r="A16" s="40" t="s">
        <v>108</v>
      </c>
      <c r="B16" s="44" t="s">
        <v>66</v>
      </c>
      <c r="C16" s="42">
        <f>'Ноябрь 2024'!K49</f>
        <v>51252813.659999996</v>
      </c>
      <c r="D16" s="42">
        <f>'Ноябрь 2024'!Q49</f>
        <v>77.295660134453584</v>
      </c>
      <c r="E16" s="40"/>
    </row>
    <row r="17" spans="1:5" ht="37.5" x14ac:dyDescent="0.25">
      <c r="A17" s="29" t="s">
        <v>112</v>
      </c>
      <c r="B17" s="27" t="s">
        <v>66</v>
      </c>
      <c r="C17" s="28">
        <f>'Ноябрь 2024'!K50</f>
        <v>51252813.659999996</v>
      </c>
      <c r="D17" s="28">
        <f>'Ноябрь 2024'!Q50</f>
        <v>77.295660134453584</v>
      </c>
      <c r="E17" s="29" t="s">
        <v>130</v>
      </c>
    </row>
    <row r="18" spans="1:5" x14ac:dyDescent="0.25">
      <c r="A18" s="43" t="s">
        <v>109</v>
      </c>
      <c r="B18" s="44" t="s">
        <v>66</v>
      </c>
      <c r="C18" s="45">
        <f>'Ноябрь 2024'!K53</f>
        <v>61954056.670000002</v>
      </c>
      <c r="D18" s="42">
        <f>'Ноябрь 2024'!Q53</f>
        <v>99.017656800774617</v>
      </c>
      <c r="E18" s="40"/>
    </row>
    <row r="19" spans="1:5" ht="110.25" customHeight="1" x14ac:dyDescent="0.25">
      <c r="A19" s="29" t="s">
        <v>113</v>
      </c>
      <c r="B19" s="27" t="s">
        <v>66</v>
      </c>
      <c r="C19" s="28">
        <f>'Ноябрь 2024'!K54</f>
        <v>61954056.670000002</v>
      </c>
      <c r="D19" s="28">
        <f>'Ноябрь 2024'!Q54</f>
        <v>99.017656800774617</v>
      </c>
      <c r="E19" s="29" t="s">
        <v>137</v>
      </c>
    </row>
    <row r="20" spans="1:5" ht="37.5" x14ac:dyDescent="0.25">
      <c r="A20" s="40" t="s">
        <v>110</v>
      </c>
      <c r="B20" s="41" t="s">
        <v>66</v>
      </c>
      <c r="C20" s="42">
        <f>'Ноябрь 2024'!K59</f>
        <v>67603401.700000003</v>
      </c>
      <c r="D20" s="42">
        <f>'Ноябрь 2024'!Q59</f>
        <v>85.750085098871736</v>
      </c>
      <c r="E20" s="40"/>
    </row>
    <row r="21" spans="1:5" ht="37.5" x14ac:dyDescent="0.25">
      <c r="A21" s="26" t="s">
        <v>114</v>
      </c>
      <c r="B21" s="32" t="s">
        <v>66</v>
      </c>
      <c r="C21" s="31">
        <f>'Ноябрь 2024'!K60</f>
        <v>67603401.700000003</v>
      </c>
      <c r="D21" s="28">
        <f>'Ноябрь 2024'!Q60</f>
        <v>85.750085098871736</v>
      </c>
      <c r="E21" s="29" t="s">
        <v>130</v>
      </c>
    </row>
  </sheetData>
  <mergeCells count="4">
    <mergeCell ref="A1:E1"/>
    <mergeCell ref="A2:A3"/>
    <mergeCell ref="C2:E2"/>
    <mergeCell ref="B2:B3"/>
  </mergeCells>
  <pageMargins left="0.25" right="0.25"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Ноябрь 2024</vt:lpstr>
      <vt:lpstr>Пояснение</vt:lpstr>
      <vt:lpstr>'Ноябрь 2024'!Область_печати</vt:lpstr>
      <vt:lpstr>Пояснение!Область_печати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Юрьевна Труханова</dc:creator>
  <cp:lastModifiedBy>Кристина Чурилова</cp:lastModifiedBy>
  <cp:lastPrinted>2024-08-05T12:14:46Z</cp:lastPrinted>
  <dcterms:created xsi:type="dcterms:W3CDTF">2015-06-05T18:19:34Z</dcterms:created>
  <dcterms:modified xsi:type="dcterms:W3CDTF">2024-12-05T11:56:16Z</dcterms:modified>
</cp:coreProperties>
</file>