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ноябрь 2024 года\Изменение от 18 ноября 2024\приложения к заключению\"/>
    </mc:Choice>
  </mc:AlternateContent>
  <bookViews>
    <workbookView xWindow="0" yWindow="0" windowWidth="23250" windowHeight="13035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2'!$A$3:$B$63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2'!$38:$38,'Приложение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2'!$A$3:$B$63</definedName>
    <definedName name="Z_D98D50BE_849C_46DA_8784_1BBDD0B23E96_.wvu.Rows" localSheetId="0" hidden="1">'Приложение № 2'!#REF!,'Приложение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F71" i="1" l="1"/>
  <c r="F70" i="1"/>
  <c r="F68" i="1"/>
  <c r="F67" i="1"/>
  <c r="F66" i="1"/>
  <c r="F63" i="1"/>
  <c r="F62" i="1"/>
  <c r="F61" i="1"/>
  <c r="F60" i="1"/>
  <c r="F58" i="1"/>
  <c r="F57" i="1"/>
  <c r="F54" i="1"/>
  <c r="F53" i="1"/>
  <c r="F52" i="1"/>
  <c r="F50" i="1"/>
  <c r="F49" i="1"/>
  <c r="F48" i="1"/>
  <c r="F47" i="1"/>
  <c r="F46" i="1" s="1"/>
  <c r="F42" i="1"/>
  <c r="F41" i="1"/>
  <c r="F40" i="1"/>
  <c r="F39" i="1" s="1"/>
  <c r="F38" i="1"/>
  <c r="F37" i="1"/>
  <c r="F29" i="1"/>
  <c r="F26" i="1"/>
  <c r="F23" i="1"/>
  <c r="F21" i="1"/>
  <c r="F20" i="1" s="1"/>
  <c r="F18" i="1" s="1"/>
  <c r="F11" i="1" s="1"/>
  <c r="F14" i="1"/>
  <c r="C71" i="1"/>
  <c r="C70" i="1"/>
  <c r="C68" i="1"/>
  <c r="C67" i="1"/>
  <c r="C66" i="1"/>
  <c r="C63" i="1"/>
  <c r="C62" i="1"/>
  <c r="C61" i="1"/>
  <c r="C60" i="1"/>
  <c r="C58" i="1"/>
  <c r="C57" i="1"/>
  <c r="C54" i="1"/>
  <c r="C53" i="1"/>
  <c r="C52" i="1"/>
  <c r="C50" i="1"/>
  <c r="C49" i="1"/>
  <c r="C48" i="1"/>
  <c r="C47" i="1"/>
  <c r="C46" i="1" s="1"/>
  <c r="C42" i="1"/>
  <c r="C41" i="1"/>
  <c r="C40" i="1"/>
  <c r="C39" i="1" s="1"/>
  <c r="C38" i="1"/>
  <c r="C37" i="1"/>
  <c r="C29" i="1"/>
  <c r="C26" i="1"/>
  <c r="C23" i="1"/>
  <c r="C21" i="1"/>
  <c r="C20" i="1" s="1"/>
  <c r="C18" i="1" s="1"/>
  <c r="C11" i="1" s="1"/>
  <c r="C14" i="1"/>
  <c r="F28" i="1" l="1"/>
  <c r="F10" i="1" s="1"/>
  <c r="F75" i="1" s="1"/>
  <c r="C28" i="1"/>
  <c r="C10" i="1" s="1"/>
  <c r="C75" i="1" s="1"/>
  <c r="G12" i="1" l="1"/>
  <c r="G13" i="1"/>
  <c r="G15" i="1"/>
  <c r="G16" i="1"/>
  <c r="G17" i="1"/>
  <c r="G19" i="1"/>
  <c r="G22" i="1"/>
  <c r="G24" i="1"/>
  <c r="G25" i="1"/>
  <c r="G27" i="1"/>
  <c r="G30" i="1"/>
  <c r="G31" i="1"/>
  <c r="G32" i="1"/>
  <c r="G33" i="1"/>
  <c r="G34" i="1"/>
  <c r="G35" i="1"/>
  <c r="G36" i="1"/>
  <c r="G43" i="1"/>
  <c r="G44" i="1"/>
  <c r="G45" i="1"/>
  <c r="G51" i="1"/>
  <c r="G55" i="1"/>
  <c r="G56" i="1"/>
  <c r="G59" i="1"/>
  <c r="G64" i="1"/>
  <c r="G65" i="1"/>
  <c r="G69" i="1"/>
  <c r="G72" i="1"/>
  <c r="G73" i="1"/>
  <c r="G74" i="1"/>
  <c r="H71" i="1"/>
  <c r="H70" i="1" s="1"/>
  <c r="G70" i="1" s="1"/>
  <c r="H68" i="1"/>
  <c r="G68" i="1" s="1"/>
  <c r="H67" i="1"/>
  <c r="G67" i="1" s="1"/>
  <c r="H66" i="1"/>
  <c r="G66" i="1" s="1"/>
  <c r="H63" i="1"/>
  <c r="G63" i="1" s="1"/>
  <c r="H62" i="1"/>
  <c r="G62" i="1" s="1"/>
  <c r="H61" i="1"/>
  <c r="G61" i="1" s="1"/>
  <c r="H60" i="1"/>
  <c r="G60" i="1" s="1"/>
  <c r="H58" i="1"/>
  <c r="G58" i="1" s="1"/>
  <c r="H57" i="1"/>
  <c r="G57" i="1" s="1"/>
  <c r="H54" i="1"/>
  <c r="G54" i="1" s="1"/>
  <c r="H53" i="1"/>
  <c r="G53" i="1" s="1"/>
  <c r="H52" i="1"/>
  <c r="G52" i="1" s="1"/>
  <c r="H50" i="1"/>
  <c r="G50" i="1" s="1"/>
  <c r="H49" i="1"/>
  <c r="G49" i="1" s="1"/>
  <c r="H48" i="1"/>
  <c r="G48" i="1" s="1"/>
  <c r="H47" i="1"/>
  <c r="G47" i="1" s="1"/>
  <c r="H42" i="1"/>
  <c r="G42" i="1" s="1"/>
  <c r="H41" i="1"/>
  <c r="G41" i="1" s="1"/>
  <c r="H40" i="1"/>
  <c r="G40" i="1" s="1"/>
  <c r="H38" i="1"/>
  <c r="G38" i="1" s="1"/>
  <c r="H29" i="1"/>
  <c r="H26" i="1"/>
  <c r="G26" i="1" s="1"/>
  <c r="H23" i="1"/>
  <c r="G23" i="1" s="1"/>
  <c r="H21" i="1"/>
  <c r="G21" i="1" s="1"/>
  <c r="H14" i="1"/>
  <c r="G14" i="1" s="1"/>
  <c r="D12" i="1"/>
  <c r="D13" i="1"/>
  <c r="D15" i="1"/>
  <c r="D16" i="1"/>
  <c r="D17" i="1"/>
  <c r="D19" i="1"/>
  <c r="D22" i="1"/>
  <c r="D24" i="1"/>
  <c r="D25" i="1"/>
  <c r="D27" i="1"/>
  <c r="D30" i="1"/>
  <c r="D31" i="1"/>
  <c r="D32" i="1"/>
  <c r="D33" i="1"/>
  <c r="D34" i="1"/>
  <c r="D35" i="1"/>
  <c r="D36" i="1"/>
  <c r="D38" i="1"/>
  <c r="D42" i="1"/>
  <c r="D43" i="1"/>
  <c r="D44" i="1"/>
  <c r="D45" i="1"/>
  <c r="D51" i="1"/>
  <c r="D54" i="1"/>
  <c r="D55" i="1"/>
  <c r="D56" i="1"/>
  <c r="D59" i="1"/>
  <c r="D64" i="1"/>
  <c r="D65" i="1"/>
  <c r="D69" i="1"/>
  <c r="D72" i="1"/>
  <c r="D73" i="1"/>
  <c r="D74" i="1"/>
  <c r="E71" i="1"/>
  <c r="E70" i="1" s="1"/>
  <c r="D70" i="1" s="1"/>
  <c r="E68" i="1"/>
  <c r="D68" i="1" s="1"/>
  <c r="E67" i="1"/>
  <c r="D67" i="1" s="1"/>
  <c r="E66" i="1"/>
  <c r="D66" i="1" s="1"/>
  <c r="E63" i="1"/>
  <c r="D63" i="1" s="1"/>
  <c r="E62" i="1"/>
  <c r="D62" i="1" s="1"/>
  <c r="E61" i="1"/>
  <c r="D61" i="1" s="1"/>
  <c r="E60" i="1"/>
  <c r="D60" i="1" s="1"/>
  <c r="E58" i="1"/>
  <c r="D58" i="1" s="1"/>
  <c r="E57" i="1"/>
  <c r="D57" i="1" s="1"/>
  <c r="E54" i="1"/>
  <c r="E53" i="1"/>
  <c r="D53" i="1" s="1"/>
  <c r="E52" i="1"/>
  <c r="D52" i="1" s="1"/>
  <c r="E50" i="1"/>
  <c r="D50" i="1" s="1"/>
  <c r="E49" i="1"/>
  <c r="D49" i="1" s="1"/>
  <c r="E48" i="1"/>
  <c r="D48" i="1" s="1"/>
  <c r="E47" i="1"/>
  <c r="D47" i="1" s="1"/>
  <c r="E46" i="1"/>
  <c r="E42" i="1"/>
  <c r="E41" i="1"/>
  <c r="D41" i="1" s="1"/>
  <c r="E40" i="1"/>
  <c r="D40" i="1" s="1"/>
  <c r="E39" i="1"/>
  <c r="D39" i="1" s="1"/>
  <c r="E38" i="1"/>
  <c r="E37" i="1"/>
  <c r="D37" i="1" s="1"/>
  <c r="E29" i="1"/>
  <c r="D29" i="1" s="1"/>
  <c r="E26" i="1"/>
  <c r="D26" i="1" s="1"/>
  <c r="E23" i="1"/>
  <c r="D23" i="1" s="1"/>
  <c r="E21" i="1"/>
  <c r="D21" i="1" s="1"/>
  <c r="E14" i="1"/>
  <c r="D14" i="1" s="1"/>
  <c r="G29" i="1" l="1"/>
  <c r="H20" i="1"/>
  <c r="H18" i="1" s="1"/>
  <c r="H11" i="1" s="1"/>
  <c r="H37" i="1"/>
  <c r="G37" i="1" s="1"/>
  <c r="H39" i="1"/>
  <c r="G39" i="1" s="1"/>
  <c r="H46" i="1"/>
  <c r="G46" i="1" s="1"/>
  <c r="E28" i="1"/>
  <c r="D28" i="1" s="1"/>
  <c r="D46" i="1"/>
  <c r="G71" i="1"/>
  <c r="G11" i="1"/>
  <c r="E20" i="1"/>
  <c r="G20" i="1"/>
  <c r="G18" i="1"/>
  <c r="D71" i="1"/>
  <c r="H28" i="1" l="1"/>
  <c r="G28" i="1" s="1"/>
  <c r="E18" i="1"/>
  <c r="D20" i="1"/>
  <c r="H10" i="1" l="1"/>
  <c r="E11" i="1"/>
  <c r="D18" i="1"/>
  <c r="H75" i="1" l="1"/>
  <c r="G75" i="1" s="1"/>
  <c r="G10" i="1"/>
  <c r="D11" i="1"/>
  <c r="E10" i="1"/>
  <c r="E75" i="1" l="1"/>
  <c r="D75" i="1" s="1"/>
  <c r="D10" i="1"/>
</calcChain>
</file>

<file path=xl/sharedStrings.xml><?xml version="1.0" encoding="utf-8"?>
<sst xmlns="http://schemas.openxmlformats.org/spreadsheetml/2006/main" count="143" uniqueCount="141">
  <si>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</si>
  <si>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</si>
  <si>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</si>
  <si>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</si>
  <si>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</si>
  <si>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</si>
  <si>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</si>
  <si>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</si>
  <si>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</si>
  <si>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</si>
  <si>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</si>
  <si>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</si>
  <si>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</si>
  <si>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</si>
  <si>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</si>
  <si>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</si>
  <si>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</si>
  <si>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</si>
  <si>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</si>
  <si>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</si>
  <si>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</si>
  <si>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</si>
  <si>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</si>
  <si>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</si>
  <si>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</si>
  <si>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</si>
  <si>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</si>
  <si>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</si>
  <si>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</si>
  <si>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</si>
  <si>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</si>
  <si>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</si>
  <si>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</si>
  <si>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</si>
  <si>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</si>
  <si>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</si>
  <si>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</si>
  <si>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</si>
  <si>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</si>
  <si>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</si>
  <si>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</si>
  <si>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</si>
  <si>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</si>
  <si>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</si>
  <si>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</si>
  <si>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</si>
  <si>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</si>
  <si>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</si>
  <si>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</si>
  <si>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</si>
  <si>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</si>
  <si>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</si>
  <si>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</si>
  <si>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</si>
  <si>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</si>
  <si>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</si>
  <si>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</si>
  <si>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</si>
  <si>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</si>
  <si>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</si>
  <si>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</si>
  <si>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</si>
  <si>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</si>
  <si>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</si>
  <si>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</si>
  <si>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</si>
  <si>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</si>
  <si>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</si>
  <si>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</si>
  <si>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</si>
  <si>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</si>
  <si>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</si>
  <si>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</si>
  <si>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</si>
  <si>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</si>
  <si>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</si>
  <si>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</si>
  <si>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</si>
  <si>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</si>
  <si>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</si>
  <si>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</si>
  <si>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</si>
  <si>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</si>
  <si>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</si>
  <si>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</si>
  <si>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</si>
  <si>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</si>
  <si>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</si>
  <si>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</si>
  <si>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</si>
  <si>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</si>
  <si>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</si>
  <si>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</si>
  <si>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</si>
  <si>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</si>
  <si>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</si>
  <si>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</si>
  <si>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</si>
  <si>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</si>
  <si>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</si>
  <si>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</si>
  <si>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</si>
  <si>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</si>
  <si>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</si>
  <si>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</si>
  <si>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Доходы от оказания платных услуг и компенсации затрат государства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</si>
  <si>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</si>
  <si>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</si>
  <si>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</si>
  <si>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</si>
  <si>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</si>
  <si>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</si>
  <si>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</si>
  <si>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</si>
  <si>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</si>
  <si>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</si>
  <si>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</si>
  <si>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</si>
  <si>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</si>
  <si>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</si>
  <si>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</si>
  <si>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</si>
  <si>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</si>
  <si>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</si>
  <si>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2025 год </t>
  </si>
  <si>
    <t>Налоговые и неналоговые доходы</t>
  </si>
  <si>
    <t>Налоговые доходы</t>
  </si>
  <si>
    <t>Неналоговые доходы</t>
  </si>
  <si>
    <t xml:space="preserve">Поправки, вносимые в доходную часть бюджета города на 2025 и 2026 годы </t>
  </si>
  <si>
    <t xml:space="preserve">План на 2026 год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</si>
  <si>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</si>
  <si>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</si>
  <si>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</si>
  <si>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</si>
  <si>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</si>
  <si>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</si>
  <si>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</si>
  <si>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БЕЗВОЗМЕЗДНЫЕ ПОСТУПЛЕНИЯ</t>
  </si>
  <si>
    <t>ИТОГО ДОХОДОВ</t>
  </si>
  <si>
    <t>Уточнённый                  бюджет, в рублях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</si>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</sst>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5" fillId="0" borderId="6" xfId="3" applyNumberFormat="1" applyFont="1" applyFill="1" applyBorder="1" applyAlignment="1" applyProtection="1">
      <alignment horizontal="center" vertical="center" wrapText="1"/>
    </xf>
    <xf numFmtId="49" fontId="3" fillId="0" borderId="6" xfId="3" applyNumberFormat="1" applyFont="1" applyFill="1" applyBorder="1" applyAlignment="1" applyProtection="1">
      <alignment horizontal="center" vertical="center" wrapText="1"/>
    </xf>
    <xf numFmtId="49" fontId="5" fillId="0" borderId="6" xfId="3" applyNumberFormat="1" applyFont="1" applyFill="1" applyBorder="1" applyAlignment="1" applyProtection="1">
      <alignment horizontal="center" vertical="center"/>
    </xf>
    <xf numFmtId="49" fontId="5" fillId="0" borderId="6" xfId="3" applyNumberFormat="1" applyFont="1" applyFill="1" applyBorder="1" applyAlignment="1" applyProtection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49" fontId="3" fillId="0" borderId="6" xfId="3" applyNumberFormat="1" applyFont="1" applyFill="1" applyBorder="1" applyAlignment="1" applyProtection="1">
      <alignment horizontal="left" vertical="center" wrapText="1"/>
    </xf>
    <xf numFmtId="49" fontId="3" fillId="0" borderId="6" xfId="3" applyNumberFormat="1" applyFont="1" applyFill="1" applyBorder="1" applyAlignment="1">
      <alignment horizontal="left" vertical="center" wrapText="1"/>
    </xf>
    <xf numFmtId="1" fontId="3" fillId="0" borderId="6" xfId="3" applyNumberFormat="1" applyFont="1" applyFill="1" applyBorder="1" applyAlignment="1">
      <alignment horizontal="left" vertical="center" wrapText="1"/>
    </xf>
    <xf numFmtId="0" fontId="3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left" vertical="center" wrapText="1"/>
    </xf>
    <xf numFmtId="164" fontId="3" fillId="0" borderId="6" xfId="3" applyNumberFormat="1" applyFont="1" applyFill="1" applyBorder="1" applyAlignment="1" applyProtection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4" fontId="5" fillId="0" borderId="6" xfId="3" applyNumberFormat="1" applyFont="1" applyFill="1" applyBorder="1" applyAlignment="1" applyProtection="1">
      <alignment horizontal="center" vertical="center" wrapText="1"/>
    </xf>
    <xf numFmtId="4" fontId="3" fillId="0" borderId="6" xfId="3" applyNumberFormat="1" applyFont="1" applyFill="1" applyBorder="1" applyAlignment="1" applyProtection="1">
      <alignment horizontal="center" vertical="center" wrapText="1"/>
    </xf>
    <xf numFmtId="4" fontId="5" fillId="0" borderId="6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zoomScale="75" zoomScaleNormal="75" workbookViewId="0">
      <selection activeCell="C18" sqref="C18"/>
    </sheetView>
  </sheetViews>
  <sheetFormatPr defaultColWidth="9.140625" defaultRowHeight="18.75" x14ac:dyDescent="0.3"/>
  <cols>
    <col min="1" max="1" width="33.28515625" style="6" customWidth="1"/>
    <col min="2" max="2" width="123.5703125" style="4" customWidth="1"/>
    <col min="3" max="3" width="23.5703125" style="5" customWidth="1"/>
    <col min="4" max="4" width="23.42578125" style="7" customWidth="1"/>
    <col min="5" max="5" width="22.42578125" style="5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2"/>
  </cols>
  <sheetData>
    <row r="1" spans="1:8" x14ac:dyDescent="0.3">
      <c r="H1" s="9" t="s">
        <v>44</v>
      </c>
    </row>
    <row r="2" spans="1:8" x14ac:dyDescent="0.3">
      <c r="G2" s="39" t="s">
        <v>0</v>
      </c>
      <c r="H2" s="39"/>
    </row>
    <row r="3" spans="1:8" ht="19.5" customHeight="1" x14ac:dyDescent="0.3">
      <c r="A3" s="2"/>
      <c r="B3" s="10"/>
      <c r="C3" s="11"/>
      <c r="D3" s="12"/>
      <c r="E3" s="11"/>
    </row>
    <row r="4" spans="1:8" ht="41.25" customHeight="1" x14ac:dyDescent="0.3">
      <c r="A4" s="40" t="s">
        <v>128</v>
      </c>
      <c r="B4" s="40"/>
      <c r="C4" s="40"/>
      <c r="D4" s="40"/>
      <c r="E4" s="40"/>
      <c r="F4" s="40"/>
    </row>
    <row r="5" spans="1:8" x14ac:dyDescent="0.3">
      <c r="A5" s="2"/>
      <c r="B5" s="10"/>
      <c r="C5" s="11"/>
      <c r="D5" s="12"/>
      <c r="E5" s="11"/>
    </row>
    <row r="6" spans="1:8" x14ac:dyDescent="0.3">
      <c r="A6" s="2"/>
      <c r="B6" s="10"/>
      <c r="C6" s="11"/>
      <c r="D6" s="12"/>
      <c r="E6" s="11"/>
      <c r="H6" s="9" t="s">
        <v>1</v>
      </c>
    </row>
    <row r="7" spans="1:8" s="13" customFormat="1" x14ac:dyDescent="0.3">
      <c r="A7" s="47" t="s">
        <v>2</v>
      </c>
      <c r="B7" s="49" t="s">
        <v>3</v>
      </c>
      <c r="C7" s="41" t="s">
        <v>124</v>
      </c>
      <c r="D7" s="42"/>
      <c r="E7" s="43"/>
      <c r="F7" s="44" t="s">
        <v>129</v>
      </c>
      <c r="G7" s="45"/>
      <c r="H7" s="46"/>
    </row>
    <row r="8" spans="1:8" s="1" customFormat="1" ht="75" x14ac:dyDescent="0.3">
      <c r="A8" s="48"/>
      <c r="B8" s="50"/>
      <c r="C8" s="14" t="s">
        <v>139</v>
      </c>
      <c r="D8" s="3" t="s">
        <v>4</v>
      </c>
      <c r="E8" s="14" t="s">
        <v>5</v>
      </c>
      <c r="F8" s="14" t="s">
        <v>139</v>
      </c>
      <c r="G8" s="14" t="s">
        <v>6</v>
      </c>
      <c r="H8" s="14" t="s">
        <v>5</v>
      </c>
    </row>
    <row r="9" spans="1:8" s="20" customFormat="1" x14ac:dyDescent="0.3">
      <c r="A9" s="15">
        <v>1</v>
      </c>
      <c r="B9" s="16">
        <v>2</v>
      </c>
      <c r="C9" s="17">
        <v>3</v>
      </c>
      <c r="D9" s="18">
        <v>4</v>
      </c>
      <c r="E9" s="17">
        <v>5</v>
      </c>
      <c r="F9" s="15">
        <v>6</v>
      </c>
      <c r="G9" s="19">
        <v>7</v>
      </c>
      <c r="H9" s="19">
        <v>8</v>
      </c>
    </row>
    <row r="10" spans="1:8" s="13" customFormat="1" ht="27" customHeight="1" x14ac:dyDescent="0.3">
      <c r="A10" s="21" t="s">
        <v>7</v>
      </c>
      <c r="B10" s="24" t="s">
        <v>125</v>
      </c>
      <c r="C10" s="36">
        <f>C11+C28</f>
        <v>5323818492</v>
      </c>
      <c r="D10" s="14">
        <f>E10-C10</f>
        <v>-164096680</v>
      </c>
      <c r="E10" s="36">
        <f>E11+E28</f>
        <v>5159721812</v>
      </c>
      <c r="F10" s="36">
        <f>F11+F28</f>
        <v>5281265212</v>
      </c>
      <c r="G10" s="33">
        <f>H10-F10</f>
        <v>0</v>
      </c>
      <c r="H10" s="36">
        <f>H11+H28</f>
        <v>5281265212</v>
      </c>
    </row>
    <row r="11" spans="1:8" s="13" customFormat="1" ht="21" customHeight="1" x14ac:dyDescent="0.3">
      <c r="A11" s="21"/>
      <c r="B11" s="25" t="s">
        <v>126</v>
      </c>
      <c r="C11" s="36">
        <f>C12+C13+C14+C18+C26</f>
        <v>4804739880</v>
      </c>
      <c r="D11" s="14">
        <f t="shared" ref="D11:D74" si="0">E11-C11</f>
        <v>-164096680</v>
      </c>
      <c r="E11" s="36">
        <f>E12+E13+E14+E18+E26</f>
        <v>4640643200</v>
      </c>
      <c r="F11" s="36">
        <f>F12+F13+F14+F18+F26</f>
        <v>4788158800</v>
      </c>
      <c r="G11" s="33">
        <f t="shared" ref="G11:G74" si="1">H11-F11</f>
        <v>0</v>
      </c>
      <c r="H11" s="36">
        <f>H12+H13+H14+H18+H26</f>
        <v>4788158800</v>
      </c>
    </row>
    <row r="12" spans="1:8" ht="17.25" customHeight="1" x14ac:dyDescent="0.3">
      <c r="A12" s="22" t="s">
        <v>8</v>
      </c>
      <c r="B12" s="26" t="s">
        <v>114</v>
      </c>
      <c r="C12" s="37">
        <v>3859081580</v>
      </c>
      <c r="D12" s="34">
        <f t="shared" si="0"/>
        <v>-164096680</v>
      </c>
      <c r="E12" s="37">
        <v>3694984900</v>
      </c>
      <c r="F12" s="37">
        <v>3832842500</v>
      </c>
      <c r="G12" s="35">
        <f t="shared" si="1"/>
        <v>0</v>
      </c>
      <c r="H12" s="37">
        <v>3832842500</v>
      </c>
    </row>
    <row r="13" spans="1:8" ht="37.5" x14ac:dyDescent="0.3">
      <c r="A13" s="22" t="s">
        <v>9</v>
      </c>
      <c r="B13" s="27" t="s">
        <v>10</v>
      </c>
      <c r="C13" s="37">
        <v>13005000</v>
      </c>
      <c r="D13" s="34">
        <f t="shared" si="0"/>
        <v>0</v>
      </c>
      <c r="E13" s="37">
        <v>13005000</v>
      </c>
      <c r="F13" s="37">
        <v>13005000</v>
      </c>
      <c r="G13" s="35">
        <f t="shared" si="1"/>
        <v>0</v>
      </c>
      <c r="H13" s="37">
        <v>13005000</v>
      </c>
    </row>
    <row r="14" spans="1:8" ht="23.25" customHeight="1" x14ac:dyDescent="0.3">
      <c r="A14" s="22" t="s">
        <v>11</v>
      </c>
      <c r="B14" s="27" t="s">
        <v>12</v>
      </c>
      <c r="C14" s="37">
        <f>C15+C16+C17</f>
        <v>668791000</v>
      </c>
      <c r="D14" s="34">
        <f t="shared" si="0"/>
        <v>0</v>
      </c>
      <c r="E14" s="37">
        <f>E15+E16+E17</f>
        <v>668791000</v>
      </c>
      <c r="F14" s="37">
        <f>F15+F16+F17</f>
        <v>678449000</v>
      </c>
      <c r="G14" s="35">
        <f t="shared" si="1"/>
        <v>0</v>
      </c>
      <c r="H14" s="37">
        <f>H15+H16+H17</f>
        <v>678449000</v>
      </c>
    </row>
    <row r="15" spans="1:8" ht="23.25" customHeight="1" x14ac:dyDescent="0.3">
      <c r="A15" s="22" t="s">
        <v>13</v>
      </c>
      <c r="B15" s="26" t="s">
        <v>101</v>
      </c>
      <c r="C15" s="37">
        <v>644091000</v>
      </c>
      <c r="D15" s="34">
        <f t="shared" si="0"/>
        <v>0</v>
      </c>
      <c r="E15" s="37">
        <v>644091000</v>
      </c>
      <c r="F15" s="37">
        <v>653749000</v>
      </c>
      <c r="G15" s="35">
        <f t="shared" si="1"/>
        <v>0</v>
      </c>
      <c r="H15" s="37">
        <v>653749000</v>
      </c>
    </row>
    <row r="16" spans="1:8" ht="23.25" customHeight="1" x14ac:dyDescent="0.3">
      <c r="A16" s="22" t="s">
        <v>14</v>
      </c>
      <c r="B16" s="26" t="s">
        <v>102</v>
      </c>
      <c r="C16" s="37">
        <v>500000</v>
      </c>
      <c r="D16" s="34">
        <f t="shared" si="0"/>
        <v>0</v>
      </c>
      <c r="E16" s="37">
        <v>500000</v>
      </c>
      <c r="F16" s="37">
        <v>500000</v>
      </c>
      <c r="G16" s="35">
        <f t="shared" si="1"/>
        <v>0</v>
      </c>
      <c r="H16" s="37">
        <v>500000</v>
      </c>
    </row>
    <row r="17" spans="1:8" ht="37.5" customHeight="1" x14ac:dyDescent="0.3">
      <c r="A17" s="22" t="s">
        <v>53</v>
      </c>
      <c r="B17" s="26" t="s">
        <v>54</v>
      </c>
      <c r="C17" s="37">
        <v>24200000</v>
      </c>
      <c r="D17" s="34">
        <f t="shared" si="0"/>
        <v>0</v>
      </c>
      <c r="E17" s="37">
        <v>24200000</v>
      </c>
      <c r="F17" s="37">
        <v>24200000</v>
      </c>
      <c r="G17" s="35">
        <f t="shared" si="1"/>
        <v>0</v>
      </c>
      <c r="H17" s="37">
        <v>24200000</v>
      </c>
    </row>
    <row r="18" spans="1:8" ht="36" customHeight="1" x14ac:dyDescent="0.3">
      <c r="A18" s="22" t="s">
        <v>15</v>
      </c>
      <c r="B18" s="28" t="s">
        <v>16</v>
      </c>
      <c r="C18" s="37">
        <f>C19+C20++C23</f>
        <v>239063300</v>
      </c>
      <c r="D18" s="34">
        <f t="shared" si="0"/>
        <v>0</v>
      </c>
      <c r="E18" s="37">
        <f>E19+E20++E23</f>
        <v>239063300</v>
      </c>
      <c r="F18" s="37">
        <f>F19+F20++F23</f>
        <v>239063300</v>
      </c>
      <c r="G18" s="35">
        <f t="shared" si="1"/>
        <v>0</v>
      </c>
      <c r="H18" s="37">
        <f>H19+H20++H23</f>
        <v>239063300</v>
      </c>
    </row>
    <row r="19" spans="1:8" ht="37.5" x14ac:dyDescent="0.3">
      <c r="A19" s="22" t="s">
        <v>55</v>
      </c>
      <c r="B19" s="26" t="s">
        <v>56</v>
      </c>
      <c r="C19" s="37">
        <v>95000000</v>
      </c>
      <c r="D19" s="34">
        <f t="shared" si="0"/>
        <v>0</v>
      </c>
      <c r="E19" s="37">
        <v>95000000</v>
      </c>
      <c r="F19" s="37">
        <v>95000000</v>
      </c>
      <c r="G19" s="35">
        <f t="shared" si="1"/>
        <v>0</v>
      </c>
      <c r="H19" s="37">
        <v>95000000</v>
      </c>
    </row>
    <row r="20" spans="1:8" x14ac:dyDescent="0.3">
      <c r="A20" s="22" t="s">
        <v>45</v>
      </c>
      <c r="B20" s="26" t="s">
        <v>46</v>
      </c>
      <c r="C20" s="37">
        <f>C21+C22</f>
        <v>61063300</v>
      </c>
      <c r="D20" s="34">
        <f t="shared" si="0"/>
        <v>0</v>
      </c>
      <c r="E20" s="37">
        <f>E21+E22</f>
        <v>61063300</v>
      </c>
      <c r="F20" s="37">
        <f>F21+F22</f>
        <v>61063300</v>
      </c>
      <c r="G20" s="35">
        <f t="shared" si="1"/>
        <v>0</v>
      </c>
      <c r="H20" s="37">
        <f>H21+H22</f>
        <v>61063300</v>
      </c>
    </row>
    <row r="21" spans="1:8" ht="20.25" customHeight="1" x14ac:dyDescent="0.3">
      <c r="A21" s="22" t="s">
        <v>57</v>
      </c>
      <c r="B21" s="26" t="s">
        <v>58</v>
      </c>
      <c r="C21" s="37">
        <f>25000000+63300</f>
        <v>25063300</v>
      </c>
      <c r="D21" s="34">
        <f t="shared" si="0"/>
        <v>0</v>
      </c>
      <c r="E21" s="37">
        <f>25000000+63300</f>
        <v>25063300</v>
      </c>
      <c r="F21" s="37">
        <f>25000000+63300</f>
        <v>25063300</v>
      </c>
      <c r="G21" s="35">
        <f t="shared" si="1"/>
        <v>0</v>
      </c>
      <c r="H21" s="37">
        <f>25000000+63300</f>
        <v>25063300</v>
      </c>
    </row>
    <row r="22" spans="1:8" ht="21" customHeight="1" x14ac:dyDescent="0.3">
      <c r="A22" s="22" t="s">
        <v>59</v>
      </c>
      <c r="B22" s="26" t="s">
        <v>60</v>
      </c>
      <c r="C22" s="37">
        <v>36000000</v>
      </c>
      <c r="D22" s="34">
        <f t="shared" si="0"/>
        <v>0</v>
      </c>
      <c r="E22" s="37">
        <v>36000000</v>
      </c>
      <c r="F22" s="37">
        <v>36000000</v>
      </c>
      <c r="G22" s="35">
        <f t="shared" si="1"/>
        <v>0</v>
      </c>
      <c r="H22" s="37">
        <v>36000000</v>
      </c>
    </row>
    <row r="23" spans="1:8" ht="20.25" customHeight="1" x14ac:dyDescent="0.3">
      <c r="A23" s="22" t="s">
        <v>17</v>
      </c>
      <c r="B23" s="26" t="s">
        <v>18</v>
      </c>
      <c r="C23" s="37">
        <f>C24+C25</f>
        <v>83000000</v>
      </c>
      <c r="D23" s="34">
        <f t="shared" si="0"/>
        <v>0</v>
      </c>
      <c r="E23" s="37">
        <f>E24+E25</f>
        <v>83000000</v>
      </c>
      <c r="F23" s="37">
        <f>F24+F25</f>
        <v>83000000</v>
      </c>
      <c r="G23" s="35">
        <f t="shared" si="1"/>
        <v>0</v>
      </c>
      <c r="H23" s="37">
        <f>H24+H25</f>
        <v>83000000</v>
      </c>
    </row>
    <row r="24" spans="1:8" ht="37.5" x14ac:dyDescent="0.3">
      <c r="A24" s="22" t="s">
        <v>19</v>
      </c>
      <c r="B24" s="26" t="s">
        <v>20</v>
      </c>
      <c r="C24" s="37">
        <v>67000000</v>
      </c>
      <c r="D24" s="34">
        <f t="shared" si="0"/>
        <v>0</v>
      </c>
      <c r="E24" s="37">
        <v>67000000</v>
      </c>
      <c r="F24" s="37">
        <v>67000000</v>
      </c>
      <c r="G24" s="35">
        <f t="shared" si="1"/>
        <v>0</v>
      </c>
      <c r="H24" s="37">
        <v>67000000</v>
      </c>
    </row>
    <row r="25" spans="1:8" ht="37.5" x14ac:dyDescent="0.3">
      <c r="A25" s="22" t="s">
        <v>21</v>
      </c>
      <c r="B25" s="26" t="s">
        <v>22</v>
      </c>
      <c r="C25" s="37">
        <v>16000000</v>
      </c>
      <c r="D25" s="34">
        <f t="shared" si="0"/>
        <v>0</v>
      </c>
      <c r="E25" s="37">
        <v>16000000</v>
      </c>
      <c r="F25" s="37">
        <v>16000000</v>
      </c>
      <c r="G25" s="35">
        <f t="shared" si="1"/>
        <v>0</v>
      </c>
      <c r="H25" s="37">
        <v>16000000</v>
      </c>
    </row>
    <row r="26" spans="1:8" x14ac:dyDescent="0.3">
      <c r="A26" s="22" t="s">
        <v>23</v>
      </c>
      <c r="B26" s="29" t="s">
        <v>24</v>
      </c>
      <c r="C26" s="37">
        <f>C27</f>
        <v>24799000</v>
      </c>
      <c r="D26" s="34">
        <f t="shared" si="0"/>
        <v>0</v>
      </c>
      <c r="E26" s="37">
        <f>E27</f>
        <v>24799000</v>
      </c>
      <c r="F26" s="37">
        <f>F27</f>
        <v>24799000</v>
      </c>
      <c r="G26" s="35">
        <f t="shared" si="1"/>
        <v>0</v>
      </c>
      <c r="H26" s="37">
        <f>H27</f>
        <v>24799000</v>
      </c>
    </row>
    <row r="27" spans="1:8" ht="37.5" x14ac:dyDescent="0.3">
      <c r="A27" s="22" t="s">
        <v>61</v>
      </c>
      <c r="B27" s="26" t="s">
        <v>103</v>
      </c>
      <c r="C27" s="37">
        <v>24799000</v>
      </c>
      <c r="D27" s="34">
        <f t="shared" si="0"/>
        <v>0</v>
      </c>
      <c r="E27" s="37">
        <v>24799000</v>
      </c>
      <c r="F27" s="37">
        <v>24799000</v>
      </c>
      <c r="G27" s="35">
        <f t="shared" si="1"/>
        <v>0</v>
      </c>
      <c r="H27" s="37">
        <v>24799000</v>
      </c>
    </row>
    <row r="28" spans="1:8" x14ac:dyDescent="0.3">
      <c r="A28" s="21"/>
      <c r="B28" s="30" t="s">
        <v>127</v>
      </c>
      <c r="C28" s="36">
        <f>C29+C37+C39+C42+C46</f>
        <v>519078612</v>
      </c>
      <c r="D28" s="14">
        <f t="shared" si="0"/>
        <v>0</v>
      </c>
      <c r="E28" s="36">
        <f>E29+E37+E39+E42+E46</f>
        <v>519078612</v>
      </c>
      <c r="F28" s="36">
        <f>F29+F37+F39+F42+F46</f>
        <v>493106412</v>
      </c>
      <c r="G28" s="33">
        <f t="shared" si="1"/>
        <v>0</v>
      </c>
      <c r="H28" s="36">
        <f>H29+H37+H39+H42+H46</f>
        <v>493106412</v>
      </c>
    </row>
    <row r="29" spans="1:8" ht="34.5" customHeight="1" x14ac:dyDescent="0.3">
      <c r="A29" s="22" t="s">
        <v>25</v>
      </c>
      <c r="B29" s="28" t="s">
        <v>26</v>
      </c>
      <c r="C29" s="37">
        <f>SUM(C30:C36)</f>
        <v>434238002</v>
      </c>
      <c r="D29" s="34">
        <f t="shared" si="0"/>
        <v>0</v>
      </c>
      <c r="E29" s="37">
        <f>SUM(E30:E36)</f>
        <v>434238002</v>
      </c>
      <c r="F29" s="37">
        <f>SUM(F30:F36)</f>
        <v>428815802</v>
      </c>
      <c r="G29" s="35">
        <f t="shared" si="1"/>
        <v>0</v>
      </c>
      <c r="H29" s="37">
        <f>SUM(H30:H36)</f>
        <v>428815802</v>
      </c>
    </row>
    <row r="30" spans="1:8" ht="48" customHeight="1" x14ac:dyDescent="0.3">
      <c r="A30" s="22" t="s">
        <v>62</v>
      </c>
      <c r="B30" s="26" t="s">
        <v>63</v>
      </c>
      <c r="C30" s="37">
        <v>2031200</v>
      </c>
      <c r="D30" s="34">
        <f t="shared" si="0"/>
        <v>0</v>
      </c>
      <c r="E30" s="37">
        <v>2031200</v>
      </c>
      <c r="F30" s="37">
        <v>2154000</v>
      </c>
      <c r="G30" s="35">
        <f t="shared" si="1"/>
        <v>0</v>
      </c>
      <c r="H30" s="37">
        <v>2154000</v>
      </c>
    </row>
    <row r="31" spans="1:8" ht="56.25" x14ac:dyDescent="0.3">
      <c r="A31" s="22" t="s">
        <v>64</v>
      </c>
      <c r="B31" s="31" t="s">
        <v>65</v>
      </c>
      <c r="C31" s="37">
        <v>364000000</v>
      </c>
      <c r="D31" s="34">
        <f t="shared" si="0"/>
        <v>0</v>
      </c>
      <c r="E31" s="37">
        <v>364000000</v>
      </c>
      <c r="F31" s="37">
        <v>364000000</v>
      </c>
      <c r="G31" s="35">
        <f t="shared" si="1"/>
        <v>0</v>
      </c>
      <c r="H31" s="37">
        <v>364000000</v>
      </c>
    </row>
    <row r="32" spans="1:8" ht="57.75" customHeight="1" x14ac:dyDescent="0.3">
      <c r="A32" s="22" t="s">
        <v>66</v>
      </c>
      <c r="B32" s="26" t="s">
        <v>67</v>
      </c>
      <c r="C32" s="37">
        <v>631280</v>
      </c>
      <c r="D32" s="34">
        <f t="shared" si="0"/>
        <v>0</v>
      </c>
      <c r="E32" s="37">
        <v>631280</v>
      </c>
      <c r="F32" s="37">
        <v>631280</v>
      </c>
      <c r="G32" s="35">
        <f t="shared" si="1"/>
        <v>0</v>
      </c>
      <c r="H32" s="37">
        <v>631280</v>
      </c>
    </row>
    <row r="33" spans="1:8" ht="56.25" x14ac:dyDescent="0.3">
      <c r="A33" s="22" t="s">
        <v>68</v>
      </c>
      <c r="B33" s="26" t="s">
        <v>69</v>
      </c>
      <c r="C33" s="37">
        <v>191522</v>
      </c>
      <c r="D33" s="34">
        <f t="shared" si="0"/>
        <v>0</v>
      </c>
      <c r="E33" s="37">
        <v>191522</v>
      </c>
      <c r="F33" s="37">
        <v>191522</v>
      </c>
      <c r="G33" s="35">
        <f t="shared" si="1"/>
        <v>0</v>
      </c>
      <c r="H33" s="37">
        <v>191522</v>
      </c>
    </row>
    <row r="34" spans="1:8" s="13" customFormat="1" ht="51.75" customHeight="1" x14ac:dyDescent="0.3">
      <c r="A34" s="22" t="s">
        <v>70</v>
      </c>
      <c r="B34" s="26" t="s">
        <v>71</v>
      </c>
      <c r="C34" s="37">
        <v>58484000</v>
      </c>
      <c r="D34" s="34">
        <f t="shared" si="0"/>
        <v>0</v>
      </c>
      <c r="E34" s="37">
        <v>58484000</v>
      </c>
      <c r="F34" s="37">
        <v>52939000</v>
      </c>
      <c r="G34" s="35">
        <f t="shared" si="1"/>
        <v>0</v>
      </c>
      <c r="H34" s="37">
        <v>52939000</v>
      </c>
    </row>
    <row r="35" spans="1:8" ht="60" customHeight="1" x14ac:dyDescent="0.3">
      <c r="A35" s="22" t="s">
        <v>72</v>
      </c>
      <c r="B35" s="26" t="s">
        <v>73</v>
      </c>
      <c r="C35" s="37">
        <v>6000000</v>
      </c>
      <c r="D35" s="34">
        <f t="shared" si="0"/>
        <v>0</v>
      </c>
      <c r="E35" s="37">
        <v>6000000</v>
      </c>
      <c r="F35" s="37">
        <v>6000000</v>
      </c>
      <c r="G35" s="35">
        <f t="shared" si="1"/>
        <v>0</v>
      </c>
      <c r="H35" s="37">
        <v>6000000</v>
      </c>
    </row>
    <row r="36" spans="1:8" ht="93.75" customHeight="1" x14ac:dyDescent="0.3">
      <c r="A36" s="22" t="s">
        <v>115</v>
      </c>
      <c r="B36" s="26" t="s">
        <v>116</v>
      </c>
      <c r="C36" s="37">
        <v>2900000</v>
      </c>
      <c r="D36" s="34">
        <f t="shared" si="0"/>
        <v>0</v>
      </c>
      <c r="E36" s="37">
        <v>2900000</v>
      </c>
      <c r="F36" s="37">
        <v>2900000</v>
      </c>
      <c r="G36" s="35">
        <f t="shared" si="1"/>
        <v>0</v>
      </c>
      <c r="H36" s="37">
        <v>2900000</v>
      </c>
    </row>
    <row r="37" spans="1:8" ht="31.5" customHeight="1" x14ac:dyDescent="0.3">
      <c r="A37" s="22" t="s">
        <v>27</v>
      </c>
      <c r="B37" s="28" t="s">
        <v>28</v>
      </c>
      <c r="C37" s="37">
        <f>C38</f>
        <v>6879210</v>
      </c>
      <c r="D37" s="34">
        <f t="shared" si="0"/>
        <v>0</v>
      </c>
      <c r="E37" s="37">
        <f>E38</f>
        <v>6879210</v>
      </c>
      <c r="F37" s="37">
        <f>F38</f>
        <v>6879210</v>
      </c>
      <c r="G37" s="35">
        <f t="shared" si="1"/>
        <v>0</v>
      </c>
      <c r="H37" s="37">
        <f>H38</f>
        <v>6879210</v>
      </c>
    </row>
    <row r="38" spans="1:8" ht="31.5" customHeight="1" x14ac:dyDescent="0.3">
      <c r="A38" s="22" t="s">
        <v>29</v>
      </c>
      <c r="B38" s="26" t="s">
        <v>30</v>
      </c>
      <c r="C38" s="37">
        <f t="shared" ref="C38:H38" si="2">11465350-4586140</f>
        <v>6879210</v>
      </c>
      <c r="D38" s="34">
        <f t="shared" si="0"/>
        <v>0</v>
      </c>
      <c r="E38" s="37">
        <f t="shared" si="2"/>
        <v>6879210</v>
      </c>
      <c r="F38" s="37">
        <f t="shared" si="2"/>
        <v>6879210</v>
      </c>
      <c r="G38" s="35">
        <f t="shared" si="1"/>
        <v>0</v>
      </c>
      <c r="H38" s="37">
        <f t="shared" si="2"/>
        <v>6879210</v>
      </c>
    </row>
    <row r="39" spans="1:8" ht="31.5" customHeight="1" x14ac:dyDescent="0.3">
      <c r="A39" s="22" t="s">
        <v>104</v>
      </c>
      <c r="B39" s="28" t="s">
        <v>105</v>
      </c>
      <c r="C39" s="37">
        <f>C40+C41</f>
        <v>7513500</v>
      </c>
      <c r="D39" s="34">
        <f t="shared" si="0"/>
        <v>0</v>
      </c>
      <c r="E39" s="37">
        <f>E40+E41</f>
        <v>7513500</v>
      </c>
      <c r="F39" s="37">
        <f>F40+F41</f>
        <v>7513500</v>
      </c>
      <c r="G39" s="35">
        <f t="shared" si="1"/>
        <v>0</v>
      </c>
      <c r="H39" s="37">
        <f>H40+H41</f>
        <v>7513500</v>
      </c>
    </row>
    <row r="40" spans="1:8" ht="31.5" customHeight="1" x14ac:dyDescent="0.3">
      <c r="A40" s="22" t="s">
        <v>74</v>
      </c>
      <c r="B40" s="26" t="s">
        <v>75</v>
      </c>
      <c r="C40" s="37">
        <f t="shared" ref="C40:H40" si="3">127100+5352000</f>
        <v>5479100</v>
      </c>
      <c r="D40" s="34">
        <f t="shared" si="0"/>
        <v>0</v>
      </c>
      <c r="E40" s="37">
        <f t="shared" si="3"/>
        <v>5479100</v>
      </c>
      <c r="F40" s="37">
        <f t="shared" si="3"/>
        <v>5479100</v>
      </c>
      <c r="G40" s="35">
        <f t="shared" si="1"/>
        <v>0</v>
      </c>
      <c r="H40" s="37">
        <f t="shared" si="3"/>
        <v>5479100</v>
      </c>
    </row>
    <row r="41" spans="1:8" ht="31.5" customHeight="1" x14ac:dyDescent="0.3">
      <c r="A41" s="22" t="s">
        <v>76</v>
      </c>
      <c r="B41" s="26" t="s">
        <v>77</v>
      </c>
      <c r="C41" s="37">
        <f t="shared" ref="C41:H41" si="4">3000+3000+28400+2000000</f>
        <v>2034400</v>
      </c>
      <c r="D41" s="34">
        <f t="shared" si="0"/>
        <v>0</v>
      </c>
      <c r="E41" s="37">
        <f t="shared" si="4"/>
        <v>2034400</v>
      </c>
      <c r="F41" s="37">
        <f t="shared" si="4"/>
        <v>2034400</v>
      </c>
      <c r="G41" s="35">
        <f t="shared" si="1"/>
        <v>0</v>
      </c>
      <c r="H41" s="37">
        <f t="shared" si="4"/>
        <v>2034400</v>
      </c>
    </row>
    <row r="42" spans="1:8" ht="31.5" customHeight="1" x14ac:dyDescent="0.3">
      <c r="A42" s="22" t="s">
        <v>31</v>
      </c>
      <c r="B42" s="28" t="s">
        <v>32</v>
      </c>
      <c r="C42" s="37">
        <f>C43+C44+C45</f>
        <v>54539000</v>
      </c>
      <c r="D42" s="34">
        <f t="shared" si="0"/>
        <v>0</v>
      </c>
      <c r="E42" s="37">
        <f>E43+E44+E45</f>
        <v>54539000</v>
      </c>
      <c r="F42" s="37">
        <f>F43+F44+F45</f>
        <v>34039000</v>
      </c>
      <c r="G42" s="35">
        <f t="shared" si="1"/>
        <v>0</v>
      </c>
      <c r="H42" s="37">
        <f>H43+H44+H45</f>
        <v>34039000</v>
      </c>
    </row>
    <row r="43" spans="1:8" ht="31.5" customHeight="1" x14ac:dyDescent="0.3">
      <c r="A43" s="22" t="s">
        <v>78</v>
      </c>
      <c r="B43" s="26" t="s">
        <v>79</v>
      </c>
      <c r="C43" s="37">
        <v>40601000</v>
      </c>
      <c r="D43" s="34">
        <f t="shared" si="0"/>
        <v>0</v>
      </c>
      <c r="E43" s="37">
        <v>40601000</v>
      </c>
      <c r="F43" s="37">
        <v>25252000</v>
      </c>
      <c r="G43" s="35">
        <f t="shared" si="1"/>
        <v>0</v>
      </c>
      <c r="H43" s="37">
        <v>25252000</v>
      </c>
    </row>
    <row r="44" spans="1:8" ht="69.75" customHeight="1" x14ac:dyDescent="0.3">
      <c r="A44" s="22" t="s">
        <v>47</v>
      </c>
      <c r="B44" s="31" t="s">
        <v>33</v>
      </c>
      <c r="C44" s="37">
        <v>6438000</v>
      </c>
      <c r="D44" s="34">
        <f t="shared" si="0"/>
        <v>0</v>
      </c>
      <c r="E44" s="37">
        <v>6438000</v>
      </c>
      <c r="F44" s="37">
        <v>1287000</v>
      </c>
      <c r="G44" s="35">
        <f t="shared" si="1"/>
        <v>0</v>
      </c>
      <c r="H44" s="37">
        <v>1287000</v>
      </c>
    </row>
    <row r="45" spans="1:8" ht="47.25" customHeight="1" x14ac:dyDescent="0.3">
      <c r="A45" s="22" t="s">
        <v>80</v>
      </c>
      <c r="B45" s="26" t="s">
        <v>81</v>
      </c>
      <c r="C45" s="37">
        <v>7500000</v>
      </c>
      <c r="D45" s="34">
        <f t="shared" si="0"/>
        <v>0</v>
      </c>
      <c r="E45" s="37">
        <v>7500000</v>
      </c>
      <c r="F45" s="37">
        <v>7500000</v>
      </c>
      <c r="G45" s="35">
        <f t="shared" si="1"/>
        <v>0</v>
      </c>
      <c r="H45" s="37">
        <v>7500000</v>
      </c>
    </row>
    <row r="46" spans="1:8" ht="34.5" customHeight="1" x14ac:dyDescent="0.3">
      <c r="A46" s="22" t="s">
        <v>34</v>
      </c>
      <c r="B46" s="28" t="s">
        <v>35</v>
      </c>
      <c r="C46" s="37">
        <f>SUM(C47:C69)</f>
        <v>15908900</v>
      </c>
      <c r="D46" s="34">
        <f t="shared" si="0"/>
        <v>0</v>
      </c>
      <c r="E46" s="37">
        <f>SUM(E47:E69)</f>
        <v>15908900</v>
      </c>
      <c r="F46" s="37">
        <f>SUM(F47:F69)</f>
        <v>15858900</v>
      </c>
      <c r="G46" s="35">
        <f t="shared" si="1"/>
        <v>0</v>
      </c>
      <c r="H46" s="37">
        <f>SUM(H47:H69)</f>
        <v>15858900</v>
      </c>
    </row>
    <row r="47" spans="1:8" ht="70.5" customHeight="1" x14ac:dyDescent="0.3">
      <c r="A47" s="22" t="s">
        <v>82</v>
      </c>
      <c r="B47" s="26" t="s">
        <v>83</v>
      </c>
      <c r="C47" s="37">
        <f t="shared" ref="C47:H47" si="5">13330+33850+15000+4670</f>
        <v>66850</v>
      </c>
      <c r="D47" s="34">
        <f t="shared" si="0"/>
        <v>0</v>
      </c>
      <c r="E47" s="37">
        <f t="shared" si="5"/>
        <v>66850</v>
      </c>
      <c r="F47" s="37">
        <f t="shared" si="5"/>
        <v>66850</v>
      </c>
      <c r="G47" s="35">
        <f t="shared" si="1"/>
        <v>0</v>
      </c>
      <c r="H47" s="37">
        <f t="shared" si="5"/>
        <v>66850</v>
      </c>
    </row>
    <row r="48" spans="1:8" ht="99" customHeight="1" x14ac:dyDescent="0.3">
      <c r="A48" s="22" t="s">
        <v>84</v>
      </c>
      <c r="B48" s="26" t="s">
        <v>85</v>
      </c>
      <c r="C48" s="37">
        <f t="shared" ref="C48:H48" si="6">9670+48330+6670+930+14670+135810+10170</f>
        <v>226250</v>
      </c>
      <c r="D48" s="34">
        <f t="shared" si="0"/>
        <v>0</v>
      </c>
      <c r="E48" s="37">
        <f t="shared" si="6"/>
        <v>226250</v>
      </c>
      <c r="F48" s="37">
        <f t="shared" si="6"/>
        <v>226250</v>
      </c>
      <c r="G48" s="35">
        <f t="shared" si="1"/>
        <v>0</v>
      </c>
      <c r="H48" s="37">
        <f t="shared" si="6"/>
        <v>226250</v>
      </c>
    </row>
    <row r="49" spans="1:8" ht="89.25" customHeight="1" x14ac:dyDescent="0.3">
      <c r="A49" s="22" t="s">
        <v>117</v>
      </c>
      <c r="B49" s="26" t="s">
        <v>118</v>
      </c>
      <c r="C49" s="37">
        <f>1300</f>
        <v>1300</v>
      </c>
      <c r="D49" s="34">
        <f t="shared" si="0"/>
        <v>0</v>
      </c>
      <c r="E49" s="37">
        <f>1300</f>
        <v>1300</v>
      </c>
      <c r="F49" s="37">
        <f>1300</f>
        <v>1300</v>
      </c>
      <c r="G49" s="35">
        <f t="shared" si="1"/>
        <v>0</v>
      </c>
      <c r="H49" s="37">
        <f>1300</f>
        <v>1300</v>
      </c>
    </row>
    <row r="50" spans="1:8" ht="78" customHeight="1" x14ac:dyDescent="0.3">
      <c r="A50" s="22" t="s">
        <v>86</v>
      </c>
      <c r="B50" s="26" t="s">
        <v>87</v>
      </c>
      <c r="C50" s="37">
        <f t="shared" ref="C50:H50" si="7">700+16560</f>
        <v>17260</v>
      </c>
      <c r="D50" s="34">
        <f t="shared" si="0"/>
        <v>0</v>
      </c>
      <c r="E50" s="37">
        <f t="shared" si="7"/>
        <v>17260</v>
      </c>
      <c r="F50" s="37">
        <f t="shared" si="7"/>
        <v>17260</v>
      </c>
      <c r="G50" s="35">
        <f t="shared" si="1"/>
        <v>0</v>
      </c>
      <c r="H50" s="37">
        <f t="shared" si="7"/>
        <v>17260</v>
      </c>
    </row>
    <row r="51" spans="1:8" ht="93.75" x14ac:dyDescent="0.3">
      <c r="A51" s="22" t="s">
        <v>119</v>
      </c>
      <c r="B51" s="26" t="s">
        <v>120</v>
      </c>
      <c r="C51" s="37">
        <v>131000</v>
      </c>
      <c r="D51" s="34">
        <f t="shared" si="0"/>
        <v>0</v>
      </c>
      <c r="E51" s="37">
        <v>131000</v>
      </c>
      <c r="F51" s="37">
        <v>131000</v>
      </c>
      <c r="G51" s="35">
        <f t="shared" si="1"/>
        <v>0</v>
      </c>
      <c r="H51" s="37">
        <v>131000</v>
      </c>
    </row>
    <row r="52" spans="1:8" ht="75.75" customHeight="1" x14ac:dyDescent="0.3">
      <c r="A52" s="22" t="s">
        <v>106</v>
      </c>
      <c r="B52" s="26" t="s">
        <v>107</v>
      </c>
      <c r="C52" s="37">
        <f t="shared" ref="C52:H52" si="8">5330+83330</f>
        <v>88660</v>
      </c>
      <c r="D52" s="34">
        <f t="shared" si="0"/>
        <v>0</v>
      </c>
      <c r="E52" s="37">
        <f t="shared" si="8"/>
        <v>88660</v>
      </c>
      <c r="F52" s="37">
        <f t="shared" si="8"/>
        <v>88660</v>
      </c>
      <c r="G52" s="35">
        <f t="shared" si="1"/>
        <v>0</v>
      </c>
      <c r="H52" s="37">
        <f t="shared" si="8"/>
        <v>88660</v>
      </c>
    </row>
    <row r="53" spans="1:8" ht="81" customHeight="1" x14ac:dyDescent="0.3">
      <c r="A53" s="22" t="s">
        <v>88</v>
      </c>
      <c r="B53" s="26" t="s">
        <v>89</v>
      </c>
      <c r="C53" s="37">
        <f t="shared" ref="C53:H53" si="9">882300</f>
        <v>882300</v>
      </c>
      <c r="D53" s="34">
        <f t="shared" si="0"/>
        <v>0</v>
      </c>
      <c r="E53" s="37">
        <f t="shared" si="9"/>
        <v>882300</v>
      </c>
      <c r="F53" s="37">
        <f t="shared" si="9"/>
        <v>882300</v>
      </c>
      <c r="G53" s="35">
        <f t="shared" si="1"/>
        <v>0</v>
      </c>
      <c r="H53" s="37">
        <f t="shared" si="9"/>
        <v>882300</v>
      </c>
    </row>
    <row r="54" spans="1:8" ht="93" customHeight="1" x14ac:dyDescent="0.3">
      <c r="A54" s="22" t="s">
        <v>130</v>
      </c>
      <c r="B54" s="26" t="s">
        <v>131</v>
      </c>
      <c r="C54" s="37">
        <f>18330</f>
        <v>18330</v>
      </c>
      <c r="D54" s="34">
        <f t="shared" si="0"/>
        <v>0</v>
      </c>
      <c r="E54" s="37">
        <f>18330</f>
        <v>18330</v>
      </c>
      <c r="F54" s="37">
        <f>18330</f>
        <v>18330</v>
      </c>
      <c r="G54" s="35">
        <f t="shared" si="1"/>
        <v>0</v>
      </c>
      <c r="H54" s="37">
        <f>18330</f>
        <v>18330</v>
      </c>
    </row>
    <row r="55" spans="1:8" ht="75" x14ac:dyDescent="0.3">
      <c r="A55" s="22" t="s">
        <v>132</v>
      </c>
      <c r="B55" s="26" t="s">
        <v>133</v>
      </c>
      <c r="C55" s="37">
        <v>13400</v>
      </c>
      <c r="D55" s="34">
        <f t="shared" si="0"/>
        <v>0</v>
      </c>
      <c r="E55" s="37">
        <v>13400</v>
      </c>
      <c r="F55" s="37">
        <v>13400</v>
      </c>
      <c r="G55" s="35">
        <f t="shared" si="1"/>
        <v>0</v>
      </c>
      <c r="H55" s="37">
        <v>13400</v>
      </c>
    </row>
    <row r="56" spans="1:8" s="13" customFormat="1" ht="93.75" x14ac:dyDescent="0.3">
      <c r="A56" s="22" t="s">
        <v>108</v>
      </c>
      <c r="B56" s="26" t="s">
        <v>109</v>
      </c>
      <c r="C56" s="37">
        <v>141700</v>
      </c>
      <c r="D56" s="34">
        <f t="shared" si="0"/>
        <v>0</v>
      </c>
      <c r="E56" s="37">
        <v>141700</v>
      </c>
      <c r="F56" s="37">
        <v>141700</v>
      </c>
      <c r="G56" s="35">
        <f t="shared" si="1"/>
        <v>0</v>
      </c>
      <c r="H56" s="37">
        <v>141700</v>
      </c>
    </row>
    <row r="57" spans="1:8" ht="75" x14ac:dyDescent="0.3">
      <c r="A57" s="22" t="s">
        <v>90</v>
      </c>
      <c r="B57" s="26" t="s">
        <v>91</v>
      </c>
      <c r="C57" s="37">
        <f t="shared" ref="C57:H57" si="10">16660+314110+20000+50000+137170</f>
        <v>537940</v>
      </c>
      <c r="D57" s="34">
        <f t="shared" si="0"/>
        <v>0</v>
      </c>
      <c r="E57" s="37">
        <f t="shared" si="10"/>
        <v>537940</v>
      </c>
      <c r="F57" s="37">
        <f t="shared" si="10"/>
        <v>537940</v>
      </c>
      <c r="G57" s="35">
        <f t="shared" si="1"/>
        <v>0</v>
      </c>
      <c r="H57" s="37">
        <f t="shared" si="10"/>
        <v>537940</v>
      </c>
    </row>
    <row r="58" spans="1:8" ht="93.75" x14ac:dyDescent="0.3">
      <c r="A58" s="22" t="s">
        <v>92</v>
      </c>
      <c r="B58" s="26" t="s">
        <v>110</v>
      </c>
      <c r="C58" s="37">
        <f t="shared" ref="C58:H58" si="11">2640+43290+1670+16940</f>
        <v>64540</v>
      </c>
      <c r="D58" s="34">
        <f t="shared" si="0"/>
        <v>0</v>
      </c>
      <c r="E58" s="37">
        <f t="shared" si="11"/>
        <v>64540</v>
      </c>
      <c r="F58" s="37">
        <f t="shared" si="11"/>
        <v>64540</v>
      </c>
      <c r="G58" s="35">
        <f t="shared" si="1"/>
        <v>0</v>
      </c>
      <c r="H58" s="37">
        <f t="shared" si="11"/>
        <v>64540</v>
      </c>
    </row>
    <row r="59" spans="1:8" ht="93.75" x14ac:dyDescent="0.3">
      <c r="A59" s="22" t="s">
        <v>93</v>
      </c>
      <c r="B59" s="26" t="s">
        <v>111</v>
      </c>
      <c r="C59" s="37">
        <v>80000</v>
      </c>
      <c r="D59" s="34">
        <f t="shared" si="0"/>
        <v>0</v>
      </c>
      <c r="E59" s="37">
        <v>80000</v>
      </c>
      <c r="F59" s="37">
        <v>80000</v>
      </c>
      <c r="G59" s="35">
        <f t="shared" si="1"/>
        <v>0</v>
      </c>
      <c r="H59" s="37">
        <v>80000</v>
      </c>
    </row>
    <row r="60" spans="1:8" ht="75" x14ac:dyDescent="0.3">
      <c r="A60" s="22" t="s">
        <v>94</v>
      </c>
      <c r="B60" s="26" t="s">
        <v>95</v>
      </c>
      <c r="C60" s="37">
        <f t="shared" ref="C60:H60" si="12">21330+330+4130</f>
        <v>25790</v>
      </c>
      <c r="D60" s="34">
        <f t="shared" si="0"/>
        <v>0</v>
      </c>
      <c r="E60" s="37">
        <f t="shared" si="12"/>
        <v>25790</v>
      </c>
      <c r="F60" s="37">
        <f t="shared" si="12"/>
        <v>25790</v>
      </c>
      <c r="G60" s="35">
        <f t="shared" si="1"/>
        <v>0</v>
      </c>
      <c r="H60" s="37">
        <f t="shared" si="12"/>
        <v>25790</v>
      </c>
    </row>
    <row r="61" spans="1:8" ht="93.75" x14ac:dyDescent="0.3">
      <c r="A61" s="22" t="s">
        <v>96</v>
      </c>
      <c r="B61" s="26" t="s">
        <v>121</v>
      </c>
      <c r="C61" s="37">
        <f>17500</f>
        <v>17500</v>
      </c>
      <c r="D61" s="34">
        <f t="shared" si="0"/>
        <v>0</v>
      </c>
      <c r="E61" s="37">
        <f>17500</f>
        <v>17500</v>
      </c>
      <c r="F61" s="37">
        <f>17500</f>
        <v>17500</v>
      </c>
      <c r="G61" s="35">
        <f t="shared" si="1"/>
        <v>0</v>
      </c>
      <c r="H61" s="37">
        <f>17500</f>
        <v>17500</v>
      </c>
    </row>
    <row r="62" spans="1:8" ht="78.599999999999994" customHeight="1" x14ac:dyDescent="0.3">
      <c r="A62" s="22" t="s">
        <v>97</v>
      </c>
      <c r="B62" s="26" t="s">
        <v>98</v>
      </c>
      <c r="C62" s="37">
        <f t="shared" ref="C62:H62" si="13">33300+1300+1164950+2000+1000+9070+3330+333330+276670+8350+20070</f>
        <v>1853370</v>
      </c>
      <c r="D62" s="34">
        <f t="shared" si="0"/>
        <v>0</v>
      </c>
      <c r="E62" s="37">
        <f t="shared" si="13"/>
        <v>1853370</v>
      </c>
      <c r="F62" s="37">
        <f t="shared" si="13"/>
        <v>1853370</v>
      </c>
      <c r="G62" s="35">
        <f t="shared" si="1"/>
        <v>0</v>
      </c>
      <c r="H62" s="37">
        <f t="shared" si="13"/>
        <v>1853370</v>
      </c>
    </row>
    <row r="63" spans="1:8" ht="75" x14ac:dyDescent="0.3">
      <c r="A63" s="22" t="s">
        <v>99</v>
      </c>
      <c r="B63" s="26" t="s">
        <v>100</v>
      </c>
      <c r="C63" s="37">
        <f t="shared" ref="C63:H63" si="14">75700+1000+65170+1670+15000+141070+3997100+5000</f>
        <v>4301710</v>
      </c>
      <c r="D63" s="34">
        <f t="shared" si="0"/>
        <v>0</v>
      </c>
      <c r="E63" s="37">
        <f t="shared" si="14"/>
        <v>4301710</v>
      </c>
      <c r="F63" s="37">
        <f t="shared" si="14"/>
        <v>4301710</v>
      </c>
      <c r="G63" s="35">
        <f t="shared" si="1"/>
        <v>0</v>
      </c>
      <c r="H63" s="37">
        <f t="shared" si="14"/>
        <v>4301710</v>
      </c>
    </row>
    <row r="64" spans="1:8" ht="131.25" x14ac:dyDescent="0.3">
      <c r="A64" s="22" t="s">
        <v>134</v>
      </c>
      <c r="B64" s="26" t="s">
        <v>135</v>
      </c>
      <c r="C64" s="37">
        <v>50000</v>
      </c>
      <c r="D64" s="34">
        <f t="shared" si="0"/>
        <v>0</v>
      </c>
      <c r="E64" s="37">
        <v>50000</v>
      </c>
      <c r="F64" s="37">
        <v>0</v>
      </c>
      <c r="G64" s="35">
        <f t="shared" si="1"/>
        <v>0</v>
      </c>
      <c r="H64" s="37">
        <v>0</v>
      </c>
    </row>
    <row r="65" spans="1:8" ht="112.5" x14ac:dyDescent="0.3">
      <c r="A65" s="22" t="s">
        <v>122</v>
      </c>
      <c r="B65" s="26" t="s">
        <v>123</v>
      </c>
      <c r="C65" s="37">
        <v>142170</v>
      </c>
      <c r="D65" s="34">
        <f t="shared" si="0"/>
        <v>0</v>
      </c>
      <c r="E65" s="37">
        <v>142170</v>
      </c>
      <c r="F65" s="37">
        <v>142170</v>
      </c>
      <c r="G65" s="35">
        <f t="shared" si="1"/>
        <v>0</v>
      </c>
      <c r="H65" s="37">
        <v>142170</v>
      </c>
    </row>
    <row r="66" spans="1:8" ht="56.25" x14ac:dyDescent="0.3">
      <c r="A66" s="22" t="s">
        <v>49</v>
      </c>
      <c r="B66" s="32" t="s">
        <v>50</v>
      </c>
      <c r="C66" s="37">
        <f t="shared" ref="C66:H66" si="15">349100+10330</f>
        <v>359430</v>
      </c>
      <c r="D66" s="34">
        <f t="shared" si="0"/>
        <v>0</v>
      </c>
      <c r="E66" s="37">
        <f t="shared" si="15"/>
        <v>359430</v>
      </c>
      <c r="F66" s="37">
        <f t="shared" si="15"/>
        <v>359430</v>
      </c>
      <c r="G66" s="35">
        <f t="shared" si="1"/>
        <v>0</v>
      </c>
      <c r="H66" s="37">
        <f t="shared" si="15"/>
        <v>359430</v>
      </c>
    </row>
    <row r="67" spans="1:8" ht="56.25" x14ac:dyDescent="0.3">
      <c r="A67" s="22" t="s">
        <v>51</v>
      </c>
      <c r="B67" s="32" t="s">
        <v>52</v>
      </c>
      <c r="C67" s="37">
        <f>474700+200000+208000</f>
        <v>882700</v>
      </c>
      <c r="D67" s="34">
        <f t="shared" si="0"/>
        <v>0</v>
      </c>
      <c r="E67" s="37">
        <f>474700+200000+208000</f>
        <v>882700</v>
      </c>
      <c r="F67" s="37">
        <f>474700+200000+208000</f>
        <v>882700</v>
      </c>
      <c r="G67" s="35">
        <f t="shared" si="1"/>
        <v>0</v>
      </c>
      <c r="H67" s="37">
        <f>474700+200000+208000</f>
        <v>882700</v>
      </c>
    </row>
    <row r="68" spans="1:8" ht="65.25" customHeight="1" x14ac:dyDescent="0.3">
      <c r="A68" s="22" t="s">
        <v>112</v>
      </c>
      <c r="B68" s="32" t="s">
        <v>136</v>
      </c>
      <c r="C68" s="37">
        <f>1382300+1500000+84400+40000</f>
        <v>3006700</v>
      </c>
      <c r="D68" s="34">
        <f t="shared" si="0"/>
        <v>0</v>
      </c>
      <c r="E68" s="37">
        <f>1382300+1500000+84400+40000</f>
        <v>3006700</v>
      </c>
      <c r="F68" s="37">
        <f>1382300+1500000+84400+40000</f>
        <v>3006700</v>
      </c>
      <c r="G68" s="35">
        <f t="shared" si="1"/>
        <v>0</v>
      </c>
      <c r="H68" s="37">
        <f>1382300+1500000+84400+40000</f>
        <v>3006700</v>
      </c>
    </row>
    <row r="69" spans="1:8" ht="42.6" customHeight="1" x14ac:dyDescent="0.3">
      <c r="A69" s="22" t="s">
        <v>48</v>
      </c>
      <c r="B69" s="26" t="s">
        <v>140</v>
      </c>
      <c r="C69" s="37">
        <v>3000000</v>
      </c>
      <c r="D69" s="34">
        <f t="shared" si="0"/>
        <v>0</v>
      </c>
      <c r="E69" s="37">
        <v>3000000</v>
      </c>
      <c r="F69" s="37">
        <v>3000000</v>
      </c>
      <c r="G69" s="35">
        <f t="shared" si="1"/>
        <v>0</v>
      </c>
      <c r="H69" s="37">
        <v>3000000</v>
      </c>
    </row>
    <row r="70" spans="1:8" ht="23.25" customHeight="1" x14ac:dyDescent="0.3">
      <c r="A70" s="21" t="s">
        <v>36</v>
      </c>
      <c r="B70" s="24" t="s">
        <v>137</v>
      </c>
      <c r="C70" s="36">
        <f t="shared" ref="C70:H70" si="16">C71</f>
        <v>5806607100</v>
      </c>
      <c r="D70" s="14">
        <f t="shared" si="0"/>
        <v>41940500</v>
      </c>
      <c r="E70" s="36">
        <f t="shared" si="16"/>
        <v>5848547600</v>
      </c>
      <c r="F70" s="36">
        <f t="shared" si="16"/>
        <v>5204646900</v>
      </c>
      <c r="G70" s="33">
        <f t="shared" si="1"/>
        <v>0</v>
      </c>
      <c r="H70" s="36">
        <f t="shared" si="16"/>
        <v>5204646900</v>
      </c>
    </row>
    <row r="71" spans="1:8" x14ac:dyDescent="0.3">
      <c r="A71" s="22" t="s">
        <v>37</v>
      </c>
      <c r="B71" s="29" t="s">
        <v>38</v>
      </c>
      <c r="C71" s="37">
        <f>C72+C73+C74</f>
        <v>5806607100</v>
      </c>
      <c r="D71" s="34">
        <f t="shared" si="0"/>
        <v>41940500</v>
      </c>
      <c r="E71" s="37">
        <f>E72+E73+E74</f>
        <v>5848547600</v>
      </c>
      <c r="F71" s="37">
        <f>F72+F73+F74</f>
        <v>5204646900</v>
      </c>
      <c r="G71" s="35">
        <f t="shared" si="1"/>
        <v>0</v>
      </c>
      <c r="H71" s="37">
        <f>H72+H73+H74</f>
        <v>5204646900</v>
      </c>
    </row>
    <row r="72" spans="1:8" x14ac:dyDescent="0.3">
      <c r="A72" s="22" t="s">
        <v>39</v>
      </c>
      <c r="B72" s="26" t="s">
        <v>40</v>
      </c>
      <c r="C72" s="37">
        <v>1079926500</v>
      </c>
      <c r="D72" s="34">
        <f t="shared" si="0"/>
        <v>41940500</v>
      </c>
      <c r="E72" s="37">
        <v>1121867000</v>
      </c>
      <c r="F72" s="37">
        <v>477441800</v>
      </c>
      <c r="G72" s="35">
        <f t="shared" si="1"/>
        <v>0</v>
      </c>
      <c r="H72" s="37">
        <v>477441800</v>
      </c>
    </row>
    <row r="73" spans="1:8" x14ac:dyDescent="0.3">
      <c r="A73" s="22" t="s">
        <v>41</v>
      </c>
      <c r="B73" s="26" t="s">
        <v>113</v>
      </c>
      <c r="C73" s="37">
        <v>4625691600</v>
      </c>
      <c r="D73" s="34">
        <f t="shared" si="0"/>
        <v>0</v>
      </c>
      <c r="E73" s="37">
        <v>4625691600</v>
      </c>
      <c r="F73" s="37">
        <v>4626059800</v>
      </c>
      <c r="G73" s="35">
        <f t="shared" si="1"/>
        <v>0</v>
      </c>
      <c r="H73" s="37">
        <v>4626059800</v>
      </c>
    </row>
    <row r="74" spans="1:8" x14ac:dyDescent="0.3">
      <c r="A74" s="22" t="s">
        <v>42</v>
      </c>
      <c r="B74" s="26" t="s">
        <v>43</v>
      </c>
      <c r="C74" s="37">
        <v>100989000</v>
      </c>
      <c r="D74" s="34">
        <f t="shared" si="0"/>
        <v>0</v>
      </c>
      <c r="E74" s="37">
        <v>100989000</v>
      </c>
      <c r="F74" s="37">
        <v>101145300</v>
      </c>
      <c r="G74" s="35">
        <f t="shared" si="1"/>
        <v>0</v>
      </c>
      <c r="H74" s="37">
        <v>101145300</v>
      </c>
    </row>
    <row r="75" spans="1:8" x14ac:dyDescent="0.3">
      <c r="A75" s="23"/>
      <c r="B75" s="30" t="s">
        <v>138</v>
      </c>
      <c r="C75" s="38">
        <f>C10+C70</f>
        <v>11130425592</v>
      </c>
      <c r="D75" s="14">
        <f t="shared" ref="D75" si="17">E75-C75</f>
        <v>-122156180</v>
      </c>
      <c r="E75" s="38">
        <f>E10+E70</f>
        <v>11008269412</v>
      </c>
      <c r="F75" s="38">
        <f>F10+F70</f>
        <v>10485912112</v>
      </c>
      <c r="G75" s="33">
        <f t="shared" ref="G75" si="18">H75-F75</f>
        <v>0</v>
      </c>
      <c r="H75" s="38">
        <f>H10+H70</f>
        <v>10485912112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2024-11-18T11:24:07Z</cp:lastPrinted>
  <dcterms:created xsi:type="dcterms:W3CDTF">2018-12-18T05:10:00Z</dcterms:created>
  <dcterms:modified xsi:type="dcterms:W3CDTF">2024-11-18T11:24:09Z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