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декабрь 2024 понед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'!$A$4:$B$97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'!$A$4:$B$97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'!$A$1:$F$94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D61" i="1"/>
  <c r="D58" i="1"/>
  <c r="C85" i="1" l="1"/>
  <c r="C84" i="1"/>
  <c r="C81" i="1"/>
  <c r="C73" i="1"/>
  <c r="C69" i="1"/>
  <c r="C67" i="1"/>
  <c r="C66" i="1"/>
  <c r="C64" i="1"/>
  <c r="C63" i="1"/>
  <c r="C59" i="1"/>
  <c r="C57" i="1"/>
  <c r="C56" i="1"/>
  <c r="C54" i="1"/>
  <c r="C52" i="1"/>
  <c r="C51" i="1"/>
  <c r="C50" i="1" s="1"/>
  <c r="C45" i="1"/>
  <c r="C42" i="1"/>
  <c r="C41" i="1"/>
  <c r="C40" i="1" s="1"/>
  <c r="C29" i="1"/>
  <c r="C25" i="1"/>
  <c r="C22" i="1"/>
  <c r="C20" i="1"/>
  <c r="C19" i="1"/>
  <c r="C17" i="1" s="1"/>
  <c r="C10" i="1" s="1"/>
  <c r="C13" i="1"/>
  <c r="C11" i="1"/>
  <c r="C28" i="1" l="1"/>
  <c r="C9" i="1" s="1"/>
  <c r="C94" i="1" s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3" i="1"/>
  <c r="E43" i="1"/>
  <c r="D44" i="1"/>
  <c r="E44" i="1"/>
  <c r="D46" i="1"/>
  <c r="E46" i="1"/>
  <c r="D47" i="1"/>
  <c r="E47" i="1"/>
  <c r="D48" i="1"/>
  <c r="E48" i="1"/>
  <c r="D49" i="1"/>
  <c r="E49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9" i="1"/>
  <c r="E59" i="1"/>
  <c r="D60" i="1"/>
  <c r="E60" i="1"/>
  <c r="D62" i="1"/>
  <c r="E62" i="1"/>
  <c r="D63" i="1"/>
  <c r="E63" i="1"/>
  <c r="D64" i="1"/>
  <c r="E64" i="1"/>
  <c r="D65" i="1"/>
  <c r="E65" i="1"/>
  <c r="D66" i="1"/>
  <c r="E66" i="1"/>
  <c r="D67" i="1"/>
  <c r="E67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D80" i="1"/>
  <c r="E80" i="1"/>
  <c r="D82" i="1"/>
  <c r="E82" i="1"/>
  <c r="D83" i="1"/>
  <c r="E83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F45" i="1" l="1"/>
  <c r="E45" i="1" l="1"/>
  <c r="D45" i="1"/>
  <c r="F85" i="1"/>
  <c r="F84" i="1" l="1"/>
  <c r="D85" i="1"/>
  <c r="E85" i="1"/>
  <c r="F29" i="1"/>
  <c r="F25" i="1"/>
  <c r="D84" i="1" l="1"/>
  <c r="E84" i="1"/>
  <c r="D29" i="1"/>
  <c r="E29" i="1"/>
  <c r="D25" i="1"/>
  <c r="E25" i="1"/>
  <c r="F81" i="1"/>
  <c r="D81" i="1" l="1"/>
  <c r="E81" i="1"/>
  <c r="F41" i="1"/>
  <c r="F22" i="1"/>
  <c r="F13" i="1"/>
  <c r="E41" i="1" l="1"/>
  <c r="D41" i="1"/>
  <c r="D22" i="1"/>
  <c r="E22" i="1"/>
  <c r="D13" i="1"/>
  <c r="E13" i="1"/>
  <c r="F19" i="1"/>
  <c r="D11" i="1"/>
  <c r="F40" i="1"/>
  <c r="F50" i="1"/>
  <c r="E11" i="1"/>
  <c r="F42" i="1"/>
  <c r="E40" i="1" l="1"/>
  <c r="D40" i="1"/>
  <c r="E50" i="1"/>
  <c r="D50" i="1"/>
  <c r="E42" i="1"/>
  <c r="D42" i="1"/>
  <c r="D19" i="1"/>
  <c r="E19" i="1"/>
  <c r="F17" i="1"/>
  <c r="E17" i="1" s="1"/>
  <c r="F28" i="1"/>
  <c r="D28" i="1" l="1"/>
  <c r="E28" i="1"/>
  <c r="D17" i="1"/>
  <c r="F10" i="1"/>
  <c r="D10" i="1" s="1"/>
  <c r="F9" i="1" l="1"/>
  <c r="F94" i="1" s="1"/>
  <c r="E94" i="1" s="1"/>
  <c r="E10" i="1"/>
  <c r="D9" i="1"/>
  <c r="E9" i="1"/>
  <c r="D94" i="1" l="1"/>
</calcChain>
</file>

<file path=xl/sharedStrings.xml><?xml version="1.0" encoding="utf-8"?>
<sst xmlns="http://schemas.openxmlformats.org/spreadsheetml/2006/main" count="178" uniqueCount="178">
  <si>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</si>
  <si>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</si>
  <si>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</si>
  <si>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</si>
  <si>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</si>
  <si>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</si>
  <si>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</si>
  <si>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</si>
  <si>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</si>
  <si>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</si>
  <si>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</si>
  <si>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</si>
  <si>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</si>
  <si>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</si>
  <si>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</si>
  <si>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</si>
  <si>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</si>
  <si>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</si>
  <si>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</si>
  <si>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</si>
  <si>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</si>
  <si>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</si>
  <si>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</si>
  <si>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</si>
  <si>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</si>
  <si>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</si>
  <si>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</si>
  <si>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</si>
  <si>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</si>
  <si>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</si>
  <si>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</si>
  <si>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</si>
  <si>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</si>
  <si>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</si>
  <si>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</si>
  <si>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</si>
  <si>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</si>
  <si>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</si>
  <si>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</si>
  <si>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</si>
  <si>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</si>
  <si>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</si>
  <si>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</si>
  <si>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</si>
  <si>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</si>
  <si>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</si>
  <si>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</si>
  <si>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</si>
  <si>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</si>
  <si>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</si>
  <si>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</si>
  <si>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</si>
  <si>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</si>
  <si>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</si>
  <si>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</si>
  <si>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</si>
  <si>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</si>
  <si>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</si>
  <si>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</si>
  <si>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</si>
  <si>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</si>
  <si>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</si>
  <si>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</si>
  <si>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</si>
  <si>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</si>
  <si>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</si>
  <si>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</si>
  <si>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</si>
  <si>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</si>
  <si>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</si>
  <si>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</si>
  <si>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</si>
  <si>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</si>
  <si>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</si>
  <si>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</si>
  <si>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</si>
  <si>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</si>
  <si>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</si>
  <si>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</si>
  <si>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</si>
  <si>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</si>
  <si>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</si>
  <si>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</si>
  <si>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</si>
  <si>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</si>
  <si>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</si>
  <si>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</si>
  <si>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</si>
  <si>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</si>
  <si>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</si>
  <si>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</si>
  <si>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</si>
  <si>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</si>
  <si>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</si>
  <si>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</si>
  <si>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</si>
  <si>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</si>
  <si>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</si>
  <si>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</si>
  <si>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</si>
  <si>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</si>
  <si>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</si>
  <si>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</si>
  <si>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</si>
  <si>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</si>
  <si>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</si>
  <si>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</si>
  <si>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</si>
  <si>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</si>
  <si>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</si>
  <si>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</si>
  <si>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</si>
  <si>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</si>
  <si>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</si>
  <si>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</si>
  <si>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</si>
  <si>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</si>
  <si>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</si>
  <si>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</si>
  <si>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</si>
  <si>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</si>
  <si>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</si>
  <si>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</si>
  <si>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</si>
  <si>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</si>
  <si>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</si>
  <si>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</si>
  <si>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</si>
  <si>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</si>
  <si>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</si>
  <si>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</si>
  <si>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</si>
  <si>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</si>
  <si>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</si>
  <si>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</si>
  <si>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</si>
  <si>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</si>
  <si>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</si>
  <si>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</si>
  <si>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</si>
  <si>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</si>
  <si>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</si>
  <si>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</si>
  <si>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</si>
  <si>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</si>
  <si>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</si>
  <si>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</si>
  <si>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</si>
  <si>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</si>
  <si>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</si>
  <si>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</si>
  <si>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</si>
  <si>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</si>
  <si>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</si>
  <si>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</si>
  <si>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</si>
  <si>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</si>
  <si>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</si>
  <si>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</si>
  <si>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</si>
  <si>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</si>
  <si>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</si>
  <si>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</si>
  <si>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</si>
  <si>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</si>
  <si>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</si>
  <si>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</si>
  <si>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</si>
  <si>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</si>
  <si>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 xml:space="preserve">000 1 16 10100 04 0000 140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</si>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</sst>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/>
    </xf>
    <xf numFmtId="4" fontId="6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>
      <alignment horizontal="right" vertical="center"/>
    </xf>
    <xf numFmtId="4" fontId="6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6" fillId="0" borderId="1" xfId="3" applyNumberFormat="1" applyFont="1" applyFill="1" applyBorder="1" applyAlignment="1" applyProtection="1">
      <alignment horizontal="right" vertical="center"/>
    </xf>
    <xf numFmtId="4" fontId="7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7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wrapText="1"/>
    </xf>
    <xf numFmtId="164" fontId="7" fillId="0" borderId="1" xfId="2" applyNumberFormat="1" applyFont="1" applyFill="1" applyBorder="1" applyAlignment="1" applyProtection="1">
      <alignment horizontal="left" vertical="center" wrapText="1"/>
    </xf>
    <xf numFmtId="4" fontId="7" fillId="2" borderId="1" xfId="3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topLeftCell="A77" zoomScale="80" zoomScaleNormal="80" zoomScaleSheetLayoutView="100" workbookViewId="0">
      <selection activeCell="D87" sqref="D87:D89"/>
    </sheetView>
  </sheetViews>
  <sheetFormatPr defaultColWidth="9.140625" defaultRowHeight="15.75" x14ac:dyDescent="0.25"/>
  <cols>
    <col min="1" max="1" width="31.5703125" style="12" customWidth="1"/>
    <col min="2" max="2" width="61.28515625" style="2" customWidth="1"/>
    <col min="3" max="3" width="24.42578125" style="36" customWidth="1"/>
    <col min="4" max="4" width="19.5703125" style="35" customWidth="1"/>
    <col min="5" max="5" width="16.5703125" style="35" customWidth="1"/>
    <col min="6" max="6" width="23.140625" style="35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3" t="s">
        <v>0</v>
      </c>
      <c r="F1" s="44"/>
    </row>
    <row r="2" spans="1:17" x14ac:dyDescent="0.25">
      <c r="A2" s="1"/>
      <c r="E2" s="43" t="s">
        <v>1</v>
      </c>
      <c r="F2" s="43"/>
    </row>
    <row r="3" spans="1:17" ht="19.5" customHeight="1" x14ac:dyDescent="0.25">
      <c r="A3" s="5"/>
      <c r="B3" s="6"/>
    </row>
    <row r="4" spans="1:17" s="9" customFormat="1" x14ac:dyDescent="0.25">
      <c r="A4" s="7"/>
      <c r="B4" s="45" t="s">
        <v>130</v>
      </c>
      <c r="C4" s="46"/>
      <c r="D4" s="46"/>
      <c r="E4" s="46"/>
      <c r="F4" s="25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24" t="s">
        <v>148</v>
      </c>
      <c r="D7" s="24" t="s">
        <v>4</v>
      </c>
      <c r="E7" s="24" t="s">
        <v>5</v>
      </c>
      <c r="F7" s="24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2">
        <v>1</v>
      </c>
      <c r="B8" s="33">
        <v>2</v>
      </c>
      <c r="C8" s="34">
        <v>3</v>
      </c>
      <c r="D8" s="34">
        <v>4</v>
      </c>
      <c r="E8" s="34">
        <v>5</v>
      </c>
      <c r="F8" s="34">
        <v>6</v>
      </c>
    </row>
    <row r="9" spans="1:17" s="9" customFormat="1" ht="24" customHeight="1" x14ac:dyDescent="0.2">
      <c r="A9" s="14" t="s">
        <v>7</v>
      </c>
      <c r="B9" s="15" t="s">
        <v>126</v>
      </c>
      <c r="C9" s="28">
        <f>C10+C28</f>
        <v>5599907815</v>
      </c>
      <c r="D9" s="26">
        <f>F9-C9</f>
        <v>779464324</v>
      </c>
      <c r="E9" s="26">
        <f>(F9/C9)*100-100</f>
        <v>13.919234918691245</v>
      </c>
      <c r="F9" s="28">
        <f>F10+F28</f>
        <v>6379372139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4"/>
      <c r="B10" s="16" t="s">
        <v>127</v>
      </c>
      <c r="C10" s="28">
        <f>C11+C12+C13+C17+C25</f>
        <v>4592412100</v>
      </c>
      <c r="D10" s="26">
        <f t="shared" ref="D10:D11" si="0">F10-C10</f>
        <v>759981425</v>
      </c>
      <c r="E10" s="26">
        <f t="shared" ref="E10:E11" si="1">(F10/C10)*100-100</f>
        <v>16.548633015752216</v>
      </c>
      <c r="F10" s="28">
        <f>F11+F12+F13+F17+F25</f>
        <v>5352393525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17" t="s">
        <v>8</v>
      </c>
      <c r="B11" s="18" t="s">
        <v>131</v>
      </c>
      <c r="C11" s="29">
        <f>2787863300+869866500</f>
        <v>3657729800</v>
      </c>
      <c r="D11" s="27">
        <f t="shared" si="0"/>
        <v>489181130</v>
      </c>
      <c r="E11" s="27">
        <f t="shared" si="1"/>
        <v>13.373900116952314</v>
      </c>
      <c r="F11" s="29">
        <v>4146910930</v>
      </c>
    </row>
    <row r="12" spans="1:17" ht="31.5" x14ac:dyDescent="0.25">
      <c r="A12" s="17" t="s">
        <v>9</v>
      </c>
      <c r="B12" s="19" t="s">
        <v>10</v>
      </c>
      <c r="C12" s="29">
        <v>13005000</v>
      </c>
      <c r="D12" s="27">
        <f t="shared" ref="D12:D78" si="2">F12-C12</f>
        <v>1100740</v>
      </c>
      <c r="E12" s="27">
        <f t="shared" ref="E12:E78" si="3">(F12/C12)*100-100</f>
        <v>8.4639753940791991</v>
      </c>
      <c r="F12" s="29">
        <v>14105740</v>
      </c>
    </row>
    <row r="13" spans="1:17" x14ac:dyDescent="0.25">
      <c r="A13" s="17" t="s">
        <v>11</v>
      </c>
      <c r="B13" s="19" t="s">
        <v>12</v>
      </c>
      <c r="C13" s="29">
        <f>C14+C15+C16</f>
        <v>659275000</v>
      </c>
      <c r="D13" s="27">
        <f t="shared" si="2"/>
        <v>232135375</v>
      </c>
      <c r="E13" s="27">
        <f t="shared" si="3"/>
        <v>35.210704941033697</v>
      </c>
      <c r="F13" s="29">
        <f>F14+F15+F16</f>
        <v>891410375</v>
      </c>
    </row>
    <row r="14" spans="1:17" ht="31.5" x14ac:dyDescent="0.25">
      <c r="A14" s="17" t="s">
        <v>13</v>
      </c>
      <c r="B14" s="18" t="s">
        <v>107</v>
      </c>
      <c r="C14" s="29">
        <v>634575000</v>
      </c>
      <c r="D14" s="27">
        <f t="shared" si="2"/>
        <v>231425000</v>
      </c>
      <c r="E14" s="27">
        <f t="shared" si="3"/>
        <v>36.469290469999606</v>
      </c>
      <c r="F14" s="29">
        <v>866000000</v>
      </c>
    </row>
    <row r="15" spans="1:17" x14ac:dyDescent="0.25">
      <c r="A15" s="17" t="s">
        <v>14</v>
      </c>
      <c r="B15" s="18" t="s">
        <v>108</v>
      </c>
      <c r="C15" s="29">
        <v>500000</v>
      </c>
      <c r="D15" s="27">
        <f t="shared" si="2"/>
        <v>-274275</v>
      </c>
      <c r="E15" s="27">
        <f t="shared" si="3"/>
        <v>-54.854999999999997</v>
      </c>
      <c r="F15" s="29">
        <v>225725</v>
      </c>
    </row>
    <row r="16" spans="1:17" ht="47.25" x14ac:dyDescent="0.25">
      <c r="A16" s="17" t="s">
        <v>49</v>
      </c>
      <c r="B16" s="18" t="s">
        <v>50</v>
      </c>
      <c r="C16" s="29">
        <v>24200000</v>
      </c>
      <c r="D16" s="27">
        <f t="shared" si="2"/>
        <v>984650</v>
      </c>
      <c r="E16" s="27">
        <f t="shared" si="3"/>
        <v>4.0688016528925601</v>
      </c>
      <c r="F16" s="29">
        <v>25184650</v>
      </c>
    </row>
    <row r="17" spans="1:17" x14ac:dyDescent="0.25">
      <c r="A17" s="17" t="s">
        <v>15</v>
      </c>
      <c r="B17" s="20" t="s">
        <v>16</v>
      </c>
      <c r="C17" s="29">
        <f>C18+C19+C22</f>
        <v>237563300</v>
      </c>
      <c r="D17" s="27">
        <f t="shared" si="2"/>
        <v>33363180</v>
      </c>
      <c r="E17" s="27">
        <f t="shared" si="3"/>
        <v>14.043911664806814</v>
      </c>
      <c r="F17" s="29">
        <f>F18+F19+F22</f>
        <v>270926480</v>
      </c>
    </row>
    <row r="18" spans="1:17" ht="47.25" x14ac:dyDescent="0.25">
      <c r="A18" s="17" t="s">
        <v>51</v>
      </c>
      <c r="B18" s="18" t="s">
        <v>52</v>
      </c>
      <c r="C18" s="29">
        <v>95000000</v>
      </c>
      <c r="D18" s="27">
        <f t="shared" si="2"/>
        <v>5667480</v>
      </c>
      <c r="E18" s="27">
        <f t="shared" si="3"/>
        <v>5.9657684210526298</v>
      </c>
      <c r="F18" s="29">
        <v>100667480</v>
      </c>
    </row>
    <row r="19" spans="1:17" x14ac:dyDescent="0.25">
      <c r="A19" s="17" t="s">
        <v>38</v>
      </c>
      <c r="B19" s="18" t="s">
        <v>39</v>
      </c>
      <c r="C19" s="29">
        <f>C20+C21</f>
        <v>61063300</v>
      </c>
      <c r="D19" s="27">
        <f t="shared" si="2"/>
        <v>6695700</v>
      </c>
      <c r="E19" s="27">
        <f t="shared" si="3"/>
        <v>10.965178757125798</v>
      </c>
      <c r="F19" s="29">
        <f>F20+F21</f>
        <v>67759000</v>
      </c>
    </row>
    <row r="20" spans="1:17" x14ac:dyDescent="0.25">
      <c r="A20" s="17" t="s">
        <v>53</v>
      </c>
      <c r="B20" s="18" t="s">
        <v>55</v>
      </c>
      <c r="C20" s="29">
        <f>25000000+63300</f>
        <v>25063300</v>
      </c>
      <c r="D20" s="27">
        <f t="shared" si="2"/>
        <v>4936700</v>
      </c>
      <c r="E20" s="27">
        <f t="shared" si="3"/>
        <v>19.696927379874168</v>
      </c>
      <c r="F20" s="29">
        <v>30000000</v>
      </c>
    </row>
    <row r="21" spans="1:17" x14ac:dyDescent="0.25">
      <c r="A21" s="17" t="s">
        <v>54</v>
      </c>
      <c r="B21" s="18" t="s">
        <v>56</v>
      </c>
      <c r="C21" s="29">
        <v>36000000</v>
      </c>
      <c r="D21" s="27">
        <f t="shared" si="2"/>
        <v>1759000</v>
      </c>
      <c r="E21" s="27">
        <f t="shared" si="3"/>
        <v>4.8861111111111057</v>
      </c>
      <c r="F21" s="29">
        <v>37759000</v>
      </c>
    </row>
    <row r="22" spans="1:17" x14ac:dyDescent="0.25">
      <c r="A22" s="17" t="s">
        <v>17</v>
      </c>
      <c r="B22" s="18" t="s">
        <v>18</v>
      </c>
      <c r="C22" s="29">
        <f>C23+C24</f>
        <v>81500000</v>
      </c>
      <c r="D22" s="27">
        <f t="shared" si="2"/>
        <v>21000000</v>
      </c>
      <c r="E22" s="27">
        <f t="shared" si="3"/>
        <v>25.766871165644176</v>
      </c>
      <c r="F22" s="29">
        <f>F23+F24</f>
        <v>102500000</v>
      </c>
    </row>
    <row r="23" spans="1:17" ht="31.5" x14ac:dyDescent="0.25">
      <c r="A23" s="17" t="s">
        <v>61</v>
      </c>
      <c r="B23" s="18" t="s">
        <v>57</v>
      </c>
      <c r="C23" s="29">
        <v>65500000</v>
      </c>
      <c r="D23" s="27">
        <f t="shared" si="2"/>
        <v>17000000</v>
      </c>
      <c r="E23" s="27">
        <f t="shared" si="3"/>
        <v>25.954198473282446</v>
      </c>
      <c r="F23" s="29">
        <v>82500000</v>
      </c>
    </row>
    <row r="24" spans="1:17" ht="49.5" customHeight="1" x14ac:dyDescent="0.25">
      <c r="A24" s="17" t="s">
        <v>62</v>
      </c>
      <c r="B24" s="18" t="s">
        <v>58</v>
      </c>
      <c r="C24" s="29">
        <v>16000000</v>
      </c>
      <c r="D24" s="27">
        <f t="shared" si="2"/>
        <v>4000000</v>
      </c>
      <c r="E24" s="27">
        <f t="shared" si="3"/>
        <v>25</v>
      </c>
      <c r="F24" s="29">
        <v>20000000</v>
      </c>
    </row>
    <row r="25" spans="1:17" ht="21.75" customHeight="1" x14ac:dyDescent="0.25">
      <c r="A25" s="17" t="s">
        <v>19</v>
      </c>
      <c r="B25" s="21" t="s">
        <v>20</v>
      </c>
      <c r="C25" s="29">
        <f>C26+C27</f>
        <v>24839000</v>
      </c>
      <c r="D25" s="27">
        <f t="shared" si="2"/>
        <v>4201000</v>
      </c>
      <c r="E25" s="27">
        <f t="shared" si="3"/>
        <v>16.912919199645728</v>
      </c>
      <c r="F25" s="29">
        <f>F26+F27</f>
        <v>29040000</v>
      </c>
    </row>
    <row r="26" spans="1:17" ht="51.75" customHeight="1" x14ac:dyDescent="0.25">
      <c r="A26" s="17" t="s">
        <v>59</v>
      </c>
      <c r="B26" s="18" t="s">
        <v>109</v>
      </c>
      <c r="C26" s="29">
        <v>24799000</v>
      </c>
      <c r="D26" s="27">
        <f t="shared" si="2"/>
        <v>4201000</v>
      </c>
      <c r="E26" s="27">
        <f t="shared" si="3"/>
        <v>16.940199201580725</v>
      </c>
      <c r="F26" s="29">
        <v>29000000</v>
      </c>
    </row>
    <row r="27" spans="1:17" ht="33.75" customHeight="1" x14ac:dyDescent="0.25">
      <c r="A27" s="17" t="s">
        <v>149</v>
      </c>
      <c r="B27" s="18" t="s">
        <v>150</v>
      </c>
      <c r="C27" s="29">
        <v>40000</v>
      </c>
      <c r="D27" s="27">
        <f t="shared" si="2"/>
        <v>0</v>
      </c>
      <c r="E27" s="27">
        <f t="shared" si="3"/>
        <v>0</v>
      </c>
      <c r="F27" s="29">
        <v>40000</v>
      </c>
    </row>
    <row r="28" spans="1:17" s="9" customFormat="1" x14ac:dyDescent="0.2">
      <c r="A28" s="14"/>
      <c r="B28" s="22" t="s">
        <v>128</v>
      </c>
      <c r="C28" s="28">
        <f>C29+C40+C42+C45+C50+C81</f>
        <v>1007495715</v>
      </c>
      <c r="D28" s="26">
        <f t="shared" si="2"/>
        <v>19482899</v>
      </c>
      <c r="E28" s="26">
        <f t="shared" si="3"/>
        <v>1.9337947258664059</v>
      </c>
      <c r="F28" s="28">
        <f>F29+F40+F42+F45+F50+F81</f>
        <v>1026978614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37.5" customHeight="1" x14ac:dyDescent="0.25">
      <c r="A29" s="17" t="s">
        <v>21</v>
      </c>
      <c r="B29" s="20" t="s">
        <v>22</v>
      </c>
      <c r="C29" s="29">
        <f>SUM(C30:C39)</f>
        <v>629591903</v>
      </c>
      <c r="D29" s="27">
        <f t="shared" si="2"/>
        <v>9276863</v>
      </c>
      <c r="E29" s="27">
        <f t="shared" si="3"/>
        <v>1.4734724121761644</v>
      </c>
      <c r="F29" s="29">
        <f>SUM(F30:F39)</f>
        <v>638868766</v>
      </c>
    </row>
    <row r="30" spans="1:17" ht="72.75" customHeight="1" x14ac:dyDescent="0.25">
      <c r="A30" s="17" t="s">
        <v>60</v>
      </c>
      <c r="B30" s="18" t="s">
        <v>63</v>
      </c>
      <c r="C30" s="29">
        <v>2641900</v>
      </c>
      <c r="D30" s="27">
        <f t="shared" si="2"/>
        <v>0</v>
      </c>
      <c r="E30" s="27">
        <f t="shared" si="3"/>
        <v>0</v>
      </c>
      <c r="F30" s="29">
        <v>2641900</v>
      </c>
    </row>
    <row r="31" spans="1:17" s="9" customFormat="1" ht="86.25" customHeight="1" x14ac:dyDescent="0.2">
      <c r="A31" s="17" t="s">
        <v>64</v>
      </c>
      <c r="B31" s="41" t="s">
        <v>65</v>
      </c>
      <c r="C31" s="29">
        <v>541195600</v>
      </c>
      <c r="D31" s="27">
        <f t="shared" si="2"/>
        <v>0</v>
      </c>
      <c r="E31" s="27">
        <f t="shared" si="3"/>
        <v>0</v>
      </c>
      <c r="F31" s="29">
        <v>541195600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87.75" customHeight="1" x14ac:dyDescent="0.25">
      <c r="A32" s="17" t="s">
        <v>66</v>
      </c>
      <c r="B32" s="18" t="s">
        <v>67</v>
      </c>
      <c r="C32" s="29">
        <v>3500000</v>
      </c>
      <c r="D32" s="27">
        <f t="shared" si="2"/>
        <v>218863</v>
      </c>
      <c r="E32" s="27">
        <f t="shared" si="3"/>
        <v>6.2532285714285791</v>
      </c>
      <c r="F32" s="29">
        <v>3718863</v>
      </c>
    </row>
    <row r="33" spans="1:17" ht="82.5" customHeight="1" x14ac:dyDescent="0.25">
      <c r="A33" s="17" t="s">
        <v>68</v>
      </c>
      <c r="B33" s="18" t="s">
        <v>69</v>
      </c>
      <c r="C33" s="29">
        <v>150183</v>
      </c>
      <c r="D33" s="27">
        <f t="shared" si="2"/>
        <v>0</v>
      </c>
      <c r="E33" s="27">
        <f t="shared" si="3"/>
        <v>0</v>
      </c>
      <c r="F33" s="29">
        <v>150183</v>
      </c>
    </row>
    <row r="34" spans="1:17" s="38" customFormat="1" ht="41.25" customHeight="1" x14ac:dyDescent="0.25">
      <c r="A34" s="17" t="s">
        <v>70</v>
      </c>
      <c r="B34" s="18" t="s">
        <v>71</v>
      </c>
      <c r="C34" s="29">
        <v>59592000</v>
      </c>
      <c r="D34" s="27">
        <f t="shared" si="2"/>
        <v>9058000</v>
      </c>
      <c r="E34" s="27">
        <f t="shared" si="3"/>
        <v>15.20002684924151</v>
      </c>
      <c r="F34" s="29">
        <v>68650000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s="38" customFormat="1" ht="131.25" customHeight="1" x14ac:dyDescent="0.25">
      <c r="A35" s="17" t="s">
        <v>151</v>
      </c>
      <c r="B35" s="18" t="s">
        <v>153</v>
      </c>
      <c r="C35" s="29">
        <v>4210003</v>
      </c>
      <c r="D35" s="27">
        <f t="shared" si="2"/>
        <v>0</v>
      </c>
      <c r="E35" s="27">
        <f t="shared" si="3"/>
        <v>0</v>
      </c>
      <c r="F35" s="29">
        <v>4210003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s="38" customFormat="1" ht="129" customHeight="1" x14ac:dyDescent="0.25">
      <c r="A36" s="17" t="s">
        <v>152</v>
      </c>
      <c r="B36" s="18" t="s">
        <v>154</v>
      </c>
      <c r="C36" s="29">
        <v>401</v>
      </c>
      <c r="D36" s="27">
        <f t="shared" si="2"/>
        <v>0</v>
      </c>
      <c r="E36" s="27">
        <f t="shared" si="3"/>
        <v>0</v>
      </c>
      <c r="F36" s="29">
        <v>401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63.75" customHeight="1" x14ac:dyDescent="0.25">
      <c r="A37" s="17" t="s">
        <v>72</v>
      </c>
      <c r="B37" s="18" t="s">
        <v>73</v>
      </c>
      <c r="C37" s="29">
        <v>3369750</v>
      </c>
      <c r="D37" s="27">
        <f t="shared" si="2"/>
        <v>0</v>
      </c>
      <c r="E37" s="27">
        <f t="shared" si="3"/>
        <v>0</v>
      </c>
      <c r="F37" s="29">
        <v>3369750</v>
      </c>
    </row>
    <row r="38" spans="1:17" ht="98.25" customHeight="1" x14ac:dyDescent="0.25">
      <c r="A38" s="17" t="s">
        <v>75</v>
      </c>
      <c r="B38" s="18" t="s">
        <v>74</v>
      </c>
      <c r="C38" s="29">
        <v>10000000</v>
      </c>
      <c r="D38" s="27">
        <f t="shared" si="2"/>
        <v>0</v>
      </c>
      <c r="E38" s="27">
        <f t="shared" si="3"/>
        <v>0</v>
      </c>
      <c r="F38" s="29">
        <v>10000000</v>
      </c>
    </row>
    <row r="39" spans="1:17" ht="117" customHeight="1" x14ac:dyDescent="0.25">
      <c r="A39" s="17" t="s">
        <v>117</v>
      </c>
      <c r="B39" s="18" t="s">
        <v>118</v>
      </c>
      <c r="C39" s="29">
        <v>4932066</v>
      </c>
      <c r="D39" s="27">
        <f t="shared" si="2"/>
        <v>0</v>
      </c>
      <c r="E39" s="27">
        <f t="shared" si="3"/>
        <v>0</v>
      </c>
      <c r="F39" s="29">
        <v>4932066</v>
      </c>
    </row>
    <row r="40" spans="1:17" ht="26.25" customHeight="1" x14ac:dyDescent="0.25">
      <c r="A40" s="17" t="s">
        <v>23</v>
      </c>
      <c r="B40" s="20" t="s">
        <v>24</v>
      </c>
      <c r="C40" s="29">
        <f>C41</f>
        <v>6879210</v>
      </c>
      <c r="D40" s="27">
        <f t="shared" si="2"/>
        <v>0</v>
      </c>
      <c r="E40" s="27">
        <f t="shared" si="3"/>
        <v>0</v>
      </c>
      <c r="F40" s="29">
        <f>F41</f>
        <v>6879210</v>
      </c>
    </row>
    <row r="41" spans="1:17" ht="21.75" customHeight="1" x14ac:dyDescent="0.25">
      <c r="A41" s="17" t="s">
        <v>25</v>
      </c>
      <c r="B41" s="18" t="s">
        <v>26</v>
      </c>
      <c r="C41" s="29">
        <f>11465350-4586140</f>
        <v>6879210</v>
      </c>
      <c r="D41" s="27">
        <f t="shared" si="2"/>
        <v>0</v>
      </c>
      <c r="E41" s="27">
        <f t="shared" si="3"/>
        <v>0</v>
      </c>
      <c r="F41" s="29">
        <f>11465350-4586140</f>
        <v>6879210</v>
      </c>
    </row>
    <row r="42" spans="1:17" ht="31.5" x14ac:dyDescent="0.25">
      <c r="A42" s="17" t="s">
        <v>110</v>
      </c>
      <c r="B42" s="20" t="s">
        <v>103</v>
      </c>
      <c r="C42" s="29">
        <f>C43+C44</f>
        <v>236686023</v>
      </c>
      <c r="D42" s="27">
        <f t="shared" si="2"/>
        <v>1934364</v>
      </c>
      <c r="E42" s="27">
        <f t="shared" si="3"/>
        <v>0.81727005907737293</v>
      </c>
      <c r="F42" s="29">
        <f>F43+F44</f>
        <v>238620387</v>
      </c>
    </row>
    <row r="43" spans="1:17" ht="38.25" customHeight="1" x14ac:dyDescent="0.25">
      <c r="A43" s="17" t="s">
        <v>77</v>
      </c>
      <c r="B43" s="18" t="s">
        <v>76</v>
      </c>
      <c r="C43" s="29">
        <v>10068288</v>
      </c>
      <c r="D43" s="27">
        <f t="shared" si="2"/>
        <v>0</v>
      </c>
      <c r="E43" s="27">
        <f t="shared" si="3"/>
        <v>0</v>
      </c>
      <c r="F43" s="29">
        <v>10068288</v>
      </c>
    </row>
    <row r="44" spans="1:17" ht="31.5" x14ac:dyDescent="0.25">
      <c r="A44" s="17" t="s">
        <v>78</v>
      </c>
      <c r="B44" s="18" t="s">
        <v>79</v>
      </c>
      <c r="C44" s="29">
        <v>226617735</v>
      </c>
      <c r="D44" s="27">
        <f t="shared" si="2"/>
        <v>1934364</v>
      </c>
      <c r="E44" s="27">
        <f t="shared" si="3"/>
        <v>0.85358014896759471</v>
      </c>
      <c r="F44" s="29">
        <v>228552099</v>
      </c>
    </row>
    <row r="45" spans="1:17" ht="31.5" x14ac:dyDescent="0.25">
      <c r="A45" s="17" t="s">
        <v>27</v>
      </c>
      <c r="B45" s="20" t="s">
        <v>28</v>
      </c>
      <c r="C45" s="29">
        <f>C46+C47+C48+C49</f>
        <v>106712876</v>
      </c>
      <c r="D45" s="27">
        <f t="shared" si="2"/>
        <v>6861190</v>
      </c>
      <c r="E45" s="27">
        <f t="shared" si="3"/>
        <v>6.4295802504657331</v>
      </c>
      <c r="F45" s="29">
        <f>F46+F47+F48+F49</f>
        <v>113574066</v>
      </c>
    </row>
    <row r="46" spans="1:17" ht="31.5" x14ac:dyDescent="0.25">
      <c r="A46" s="17" t="s">
        <v>80</v>
      </c>
      <c r="B46" s="18" t="s">
        <v>81</v>
      </c>
      <c r="C46" s="29">
        <v>73906000</v>
      </c>
      <c r="D46" s="27">
        <f t="shared" si="2"/>
        <v>5500000</v>
      </c>
      <c r="E46" s="27">
        <f t="shared" si="3"/>
        <v>7.4418856385137815</v>
      </c>
      <c r="F46" s="29">
        <v>79406000</v>
      </c>
    </row>
    <row r="47" spans="1:17" ht="94.5" x14ac:dyDescent="0.25">
      <c r="A47" s="17" t="s">
        <v>29</v>
      </c>
      <c r="B47" s="41" t="s">
        <v>30</v>
      </c>
      <c r="C47" s="29">
        <v>13118892</v>
      </c>
      <c r="D47" s="27">
        <f t="shared" si="2"/>
        <v>919080</v>
      </c>
      <c r="E47" s="27">
        <f t="shared" si="3"/>
        <v>7.0057745730355947</v>
      </c>
      <c r="F47" s="29">
        <v>14037972</v>
      </c>
    </row>
    <row r="48" spans="1:17" ht="47.25" x14ac:dyDescent="0.25">
      <c r="A48" s="17" t="s">
        <v>82</v>
      </c>
      <c r="B48" s="18" t="s">
        <v>83</v>
      </c>
      <c r="C48" s="29">
        <v>11439137</v>
      </c>
      <c r="D48" s="27">
        <f t="shared" si="2"/>
        <v>0</v>
      </c>
      <c r="E48" s="27">
        <f t="shared" si="3"/>
        <v>0</v>
      </c>
      <c r="F48" s="29">
        <v>11439137</v>
      </c>
    </row>
    <row r="49" spans="1:6" ht="63" x14ac:dyDescent="0.25">
      <c r="A49" s="17" t="s">
        <v>157</v>
      </c>
      <c r="B49" s="18" t="s">
        <v>158</v>
      </c>
      <c r="C49" s="29">
        <v>8248847</v>
      </c>
      <c r="D49" s="27">
        <f t="shared" si="2"/>
        <v>442110</v>
      </c>
      <c r="E49" s="27">
        <f t="shared" si="3"/>
        <v>5.3596581437381587</v>
      </c>
      <c r="F49" s="29">
        <v>8690957</v>
      </c>
    </row>
    <row r="50" spans="1:6" ht="21.75" customHeight="1" x14ac:dyDescent="0.25">
      <c r="A50" s="17" t="s">
        <v>31</v>
      </c>
      <c r="B50" s="20" t="s">
        <v>32</v>
      </c>
      <c r="C50" s="29">
        <f>SUM(C51:C80)</f>
        <v>27404856</v>
      </c>
      <c r="D50" s="27">
        <f t="shared" si="2"/>
        <v>1410482</v>
      </c>
      <c r="E50" s="27">
        <f t="shared" si="3"/>
        <v>5.146832371605953</v>
      </c>
      <c r="F50" s="29">
        <f>SUM(F51:F80)</f>
        <v>28815338</v>
      </c>
    </row>
    <row r="51" spans="1:6" ht="94.5" x14ac:dyDescent="0.25">
      <c r="A51" s="17" t="s">
        <v>84</v>
      </c>
      <c r="B51" s="18" t="s">
        <v>85</v>
      </c>
      <c r="C51" s="29">
        <f>13330+33850+15000+4670</f>
        <v>66850</v>
      </c>
      <c r="D51" s="27">
        <f t="shared" si="2"/>
        <v>-2230</v>
      </c>
      <c r="E51" s="27">
        <f t="shared" si="3"/>
        <v>-3.3358264771877373</v>
      </c>
      <c r="F51" s="29">
        <v>64620</v>
      </c>
    </row>
    <row r="52" spans="1:6" ht="110.25" x14ac:dyDescent="0.25">
      <c r="A52" s="17" t="s">
        <v>86</v>
      </c>
      <c r="B52" s="18" t="s">
        <v>87</v>
      </c>
      <c r="C52" s="29">
        <f>9670+48330+6670+930+14670+135810+10170</f>
        <v>226250</v>
      </c>
      <c r="D52" s="27">
        <f t="shared" si="2"/>
        <v>22527</v>
      </c>
      <c r="E52" s="27">
        <f t="shared" si="3"/>
        <v>9.956685082872923</v>
      </c>
      <c r="F52" s="29">
        <v>248777</v>
      </c>
    </row>
    <row r="53" spans="1:6" ht="110.25" x14ac:dyDescent="0.25">
      <c r="A53" s="17" t="s">
        <v>119</v>
      </c>
      <c r="B53" s="18" t="s">
        <v>120</v>
      </c>
      <c r="C53" s="29">
        <v>7050</v>
      </c>
      <c r="D53" s="27">
        <f t="shared" si="2"/>
        <v>3700</v>
      </c>
      <c r="E53" s="27">
        <f t="shared" si="3"/>
        <v>52.482269503546121</v>
      </c>
      <c r="F53" s="29">
        <v>10750</v>
      </c>
    </row>
    <row r="54" spans="1:6" ht="94.5" x14ac:dyDescent="0.25">
      <c r="A54" s="17" t="s">
        <v>88</v>
      </c>
      <c r="B54" s="18" t="s">
        <v>89</v>
      </c>
      <c r="C54" s="29">
        <f>700+16560</f>
        <v>17260</v>
      </c>
      <c r="D54" s="27">
        <f t="shared" si="2"/>
        <v>27360</v>
      </c>
      <c r="E54" s="27">
        <f t="shared" si="3"/>
        <v>158.51680185399772</v>
      </c>
      <c r="F54" s="29">
        <v>44620</v>
      </c>
    </row>
    <row r="55" spans="1:6" ht="126" x14ac:dyDescent="0.25">
      <c r="A55" s="17" t="s">
        <v>121</v>
      </c>
      <c r="B55" s="18" t="s">
        <v>122</v>
      </c>
      <c r="C55" s="29">
        <v>486000</v>
      </c>
      <c r="D55" s="27">
        <f t="shared" si="2"/>
        <v>75000</v>
      </c>
      <c r="E55" s="27">
        <f t="shared" si="3"/>
        <v>15.432098765432102</v>
      </c>
      <c r="F55" s="29">
        <v>561000</v>
      </c>
    </row>
    <row r="56" spans="1:6" ht="110.25" x14ac:dyDescent="0.25">
      <c r="A56" s="17" t="s">
        <v>111</v>
      </c>
      <c r="B56" s="18" t="s">
        <v>104</v>
      </c>
      <c r="C56" s="29">
        <f>5330+83330</f>
        <v>88660</v>
      </c>
      <c r="D56" s="27">
        <f t="shared" si="2"/>
        <v>-86660</v>
      </c>
      <c r="E56" s="27">
        <f t="shared" si="3"/>
        <v>-97.744191292578392</v>
      </c>
      <c r="F56" s="29">
        <v>2000</v>
      </c>
    </row>
    <row r="57" spans="1:6" ht="110.25" x14ac:dyDescent="0.25">
      <c r="A57" s="17" t="s">
        <v>90</v>
      </c>
      <c r="B57" s="18" t="s">
        <v>91</v>
      </c>
      <c r="C57" s="29">
        <f>882300</f>
        <v>882300</v>
      </c>
      <c r="D57" s="27">
        <f t="shared" si="2"/>
        <v>293700</v>
      </c>
      <c r="E57" s="27">
        <f t="shared" si="3"/>
        <v>33.287997279836787</v>
      </c>
      <c r="F57" s="29">
        <v>1176000</v>
      </c>
    </row>
    <row r="58" spans="1:6" ht="94.5" x14ac:dyDescent="0.25">
      <c r="A58" s="17" t="s">
        <v>172</v>
      </c>
      <c r="B58" s="18" t="s">
        <v>173</v>
      </c>
      <c r="C58" s="29">
        <v>0</v>
      </c>
      <c r="D58" s="27">
        <f t="shared" ref="D58" si="4">F58-C58</f>
        <v>4000</v>
      </c>
      <c r="E58" s="27">
        <v>0</v>
      </c>
      <c r="F58" s="29">
        <v>4000</v>
      </c>
    </row>
    <row r="59" spans="1:6" ht="94.5" x14ac:dyDescent="0.25">
      <c r="A59" s="17" t="s">
        <v>132</v>
      </c>
      <c r="B59" s="18" t="s">
        <v>133</v>
      </c>
      <c r="C59" s="29">
        <f>18330</f>
        <v>18330</v>
      </c>
      <c r="D59" s="42">
        <f t="shared" si="2"/>
        <v>-18330</v>
      </c>
      <c r="E59" s="27">
        <f t="shared" si="3"/>
        <v>-100</v>
      </c>
      <c r="F59" s="29">
        <v>0</v>
      </c>
    </row>
    <row r="60" spans="1:6" ht="110.25" x14ac:dyDescent="0.25">
      <c r="A60" s="17" t="s">
        <v>134</v>
      </c>
      <c r="B60" s="18" t="s">
        <v>135</v>
      </c>
      <c r="C60" s="29">
        <v>13400</v>
      </c>
      <c r="D60" s="27">
        <f t="shared" si="2"/>
        <v>-13400</v>
      </c>
      <c r="E60" s="27">
        <f t="shared" si="3"/>
        <v>-100</v>
      </c>
      <c r="F60" s="29">
        <v>0</v>
      </c>
    </row>
    <row r="61" spans="1:6" ht="94.5" x14ac:dyDescent="0.25">
      <c r="A61" s="17" t="s">
        <v>174</v>
      </c>
      <c r="B61" s="18" t="s">
        <v>175</v>
      </c>
      <c r="C61" s="29">
        <v>0</v>
      </c>
      <c r="D61" s="27">
        <f t="shared" si="2"/>
        <v>25000</v>
      </c>
      <c r="E61" s="27">
        <v>0</v>
      </c>
      <c r="F61" s="29">
        <v>25000</v>
      </c>
    </row>
    <row r="62" spans="1:6" ht="126" x14ac:dyDescent="0.25">
      <c r="A62" s="17" t="s">
        <v>105</v>
      </c>
      <c r="B62" s="18" t="s">
        <v>106</v>
      </c>
      <c r="C62" s="29">
        <v>141700</v>
      </c>
      <c r="D62" s="27">
        <f t="shared" si="2"/>
        <v>-91700</v>
      </c>
      <c r="E62" s="27">
        <f t="shared" si="3"/>
        <v>-64.714184897671132</v>
      </c>
      <c r="F62" s="29">
        <v>50000</v>
      </c>
    </row>
    <row r="63" spans="1:6" ht="110.25" x14ac:dyDescent="0.25">
      <c r="A63" s="17" t="s">
        <v>92</v>
      </c>
      <c r="B63" s="18" t="s">
        <v>93</v>
      </c>
      <c r="C63" s="29">
        <f>16660+314110+20000+50000+137170</f>
        <v>537940</v>
      </c>
      <c r="D63" s="27">
        <f t="shared" si="2"/>
        <v>1551</v>
      </c>
      <c r="E63" s="27">
        <f t="shared" si="3"/>
        <v>0.28832211770829019</v>
      </c>
      <c r="F63" s="29">
        <v>539491</v>
      </c>
    </row>
    <row r="64" spans="1:6" ht="126" x14ac:dyDescent="0.25">
      <c r="A64" s="17" t="s">
        <v>94</v>
      </c>
      <c r="B64" s="18" t="s">
        <v>112</v>
      </c>
      <c r="C64" s="29">
        <f>2640+43290+1670+16940</f>
        <v>64540</v>
      </c>
      <c r="D64" s="27">
        <f t="shared" si="2"/>
        <v>65874</v>
      </c>
      <c r="E64" s="27">
        <f t="shared" si="3"/>
        <v>102.06693523396342</v>
      </c>
      <c r="F64" s="29">
        <v>130414</v>
      </c>
    </row>
    <row r="65" spans="1:17" ht="126" x14ac:dyDescent="0.25">
      <c r="A65" s="17" t="s">
        <v>95</v>
      </c>
      <c r="B65" s="18" t="s">
        <v>113</v>
      </c>
      <c r="C65" s="29">
        <v>110000</v>
      </c>
      <c r="D65" s="27">
        <f t="shared" si="2"/>
        <v>0</v>
      </c>
      <c r="E65" s="27">
        <f t="shared" si="3"/>
        <v>0</v>
      </c>
      <c r="F65" s="29">
        <v>110000</v>
      </c>
    </row>
    <row r="66" spans="1:17" ht="94.5" x14ac:dyDescent="0.25">
      <c r="A66" s="17" t="s">
        <v>96</v>
      </c>
      <c r="B66" s="18" t="s">
        <v>97</v>
      </c>
      <c r="C66" s="29">
        <f>21330+330+4130</f>
        <v>25790</v>
      </c>
      <c r="D66" s="27">
        <f t="shared" si="2"/>
        <v>7687</v>
      </c>
      <c r="E66" s="27">
        <f t="shared" si="3"/>
        <v>29.806126405583541</v>
      </c>
      <c r="F66" s="29">
        <v>33477</v>
      </c>
    </row>
    <row r="67" spans="1:17" ht="147" customHeight="1" x14ac:dyDescent="0.25">
      <c r="A67" s="17" t="s">
        <v>98</v>
      </c>
      <c r="B67" s="18" t="s">
        <v>123</v>
      </c>
      <c r="C67" s="29">
        <f>17500</f>
        <v>17500</v>
      </c>
      <c r="D67" s="27">
        <f t="shared" si="2"/>
        <v>-17500</v>
      </c>
      <c r="E67" s="27">
        <f t="shared" si="3"/>
        <v>-100</v>
      </c>
      <c r="F67" s="29">
        <v>0</v>
      </c>
    </row>
    <row r="68" spans="1:17" ht="120.75" customHeight="1" x14ac:dyDescent="0.25">
      <c r="A68" s="17" t="s">
        <v>176</v>
      </c>
      <c r="B68" s="18" t="s">
        <v>177</v>
      </c>
      <c r="C68" s="29">
        <v>0</v>
      </c>
      <c r="D68" s="27">
        <f t="shared" ref="D68" si="5">F68-C68</f>
        <v>20000</v>
      </c>
      <c r="E68" s="27">
        <v>0</v>
      </c>
      <c r="F68" s="29">
        <v>20000</v>
      </c>
    </row>
    <row r="69" spans="1:17" ht="93.75" customHeight="1" x14ac:dyDescent="0.25">
      <c r="A69" s="17" t="s">
        <v>99</v>
      </c>
      <c r="B69" s="18" t="s">
        <v>100</v>
      </c>
      <c r="C69" s="29">
        <f>33300+1300+1164950+2000+1000+9070+3330+333330+276670+8350+20070</f>
        <v>1853370</v>
      </c>
      <c r="D69" s="27">
        <f t="shared" si="2"/>
        <v>-1146001</v>
      </c>
      <c r="E69" s="27">
        <f t="shared" si="3"/>
        <v>-61.833363009005218</v>
      </c>
      <c r="F69" s="29">
        <v>707369</v>
      </c>
    </row>
    <row r="70" spans="1:17" ht="93.75" customHeight="1" x14ac:dyDescent="0.25">
      <c r="A70" s="17" t="s">
        <v>159</v>
      </c>
      <c r="B70" s="18" t="s">
        <v>160</v>
      </c>
      <c r="C70" s="29">
        <v>40000</v>
      </c>
      <c r="D70" s="27">
        <f t="shared" si="2"/>
        <v>0</v>
      </c>
      <c r="E70" s="27">
        <f t="shared" si="3"/>
        <v>0</v>
      </c>
      <c r="F70" s="29">
        <v>40000</v>
      </c>
    </row>
    <row r="71" spans="1:17" ht="97.5" customHeight="1" x14ac:dyDescent="0.25">
      <c r="A71" s="17" t="s">
        <v>101</v>
      </c>
      <c r="B71" s="18" t="s">
        <v>102</v>
      </c>
      <c r="C71" s="29">
        <v>4297710</v>
      </c>
      <c r="D71" s="27">
        <f t="shared" si="2"/>
        <v>-92816</v>
      </c>
      <c r="E71" s="27">
        <f t="shared" si="3"/>
        <v>-2.1596617733630126</v>
      </c>
      <c r="F71" s="29">
        <v>4204894</v>
      </c>
    </row>
    <row r="72" spans="1:17" ht="173.25" x14ac:dyDescent="0.25">
      <c r="A72" s="17" t="s">
        <v>136</v>
      </c>
      <c r="B72" s="18" t="s">
        <v>137</v>
      </c>
      <c r="C72" s="29">
        <v>90000</v>
      </c>
      <c r="D72" s="27">
        <f t="shared" si="2"/>
        <v>-90000</v>
      </c>
      <c r="E72" s="27">
        <f t="shared" si="3"/>
        <v>-100</v>
      </c>
      <c r="F72" s="29">
        <v>0</v>
      </c>
    </row>
    <row r="73" spans="1:17" ht="157.5" x14ac:dyDescent="0.25">
      <c r="A73" s="17" t="s">
        <v>124</v>
      </c>
      <c r="B73" s="18" t="s">
        <v>125</v>
      </c>
      <c r="C73" s="29">
        <f>33300+142170</f>
        <v>175470</v>
      </c>
      <c r="D73" s="27">
        <f t="shared" si="2"/>
        <v>-139770</v>
      </c>
      <c r="E73" s="27">
        <f t="shared" si="3"/>
        <v>-79.654641819114374</v>
      </c>
      <c r="F73" s="29">
        <v>35700</v>
      </c>
    </row>
    <row r="74" spans="1:17" s="9" customFormat="1" ht="78.75" x14ac:dyDescent="0.2">
      <c r="A74" s="17" t="s">
        <v>41</v>
      </c>
      <c r="B74" s="39" t="s">
        <v>42</v>
      </c>
      <c r="C74" s="29">
        <v>370430</v>
      </c>
      <c r="D74" s="27">
        <f t="shared" si="2"/>
        <v>-10330</v>
      </c>
      <c r="E74" s="27">
        <f t="shared" si="3"/>
        <v>-2.7886510271846134</v>
      </c>
      <c r="F74" s="29">
        <v>360100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</row>
    <row r="75" spans="1:17" ht="78.75" x14ac:dyDescent="0.25">
      <c r="A75" s="17" t="s">
        <v>43</v>
      </c>
      <c r="B75" s="39" t="s">
        <v>44</v>
      </c>
      <c r="C75" s="29">
        <v>4178119</v>
      </c>
      <c r="D75" s="27">
        <f t="shared" si="2"/>
        <v>20000</v>
      </c>
      <c r="E75" s="27">
        <f t="shared" si="3"/>
        <v>0.47868430745990054</v>
      </c>
      <c r="F75" s="29">
        <v>4198119</v>
      </c>
    </row>
    <row r="76" spans="1:17" ht="94.5" x14ac:dyDescent="0.25">
      <c r="A76" s="17" t="s">
        <v>114</v>
      </c>
      <c r="B76" s="39" t="s">
        <v>138</v>
      </c>
      <c r="C76" s="29">
        <v>10581122</v>
      </c>
      <c r="D76" s="27">
        <f t="shared" si="2"/>
        <v>1052820</v>
      </c>
      <c r="E76" s="27">
        <f t="shared" si="3"/>
        <v>9.9499845101493065</v>
      </c>
      <c r="F76" s="29">
        <v>11633942</v>
      </c>
    </row>
    <row r="77" spans="1:17" ht="51.75" customHeight="1" x14ac:dyDescent="0.25">
      <c r="A77" s="40" t="s">
        <v>161</v>
      </c>
      <c r="B77" s="39" t="s">
        <v>162</v>
      </c>
      <c r="C77" s="29">
        <v>47300</v>
      </c>
      <c r="D77" s="27">
        <f t="shared" si="2"/>
        <v>0</v>
      </c>
      <c r="E77" s="27">
        <f t="shared" si="3"/>
        <v>0</v>
      </c>
      <c r="F77" s="29">
        <v>47300</v>
      </c>
    </row>
    <row r="78" spans="1:17" ht="88.5" customHeight="1" x14ac:dyDescent="0.25">
      <c r="A78" s="40" t="s">
        <v>163</v>
      </c>
      <c r="B78" s="39" t="s">
        <v>164</v>
      </c>
      <c r="C78" s="29">
        <v>14820</v>
      </c>
      <c r="D78" s="27">
        <f t="shared" si="2"/>
        <v>0</v>
      </c>
      <c r="E78" s="27">
        <f t="shared" si="3"/>
        <v>0</v>
      </c>
      <c r="F78" s="29">
        <v>14820</v>
      </c>
    </row>
    <row r="79" spans="1:17" ht="69" customHeight="1" x14ac:dyDescent="0.25">
      <c r="A79" s="40" t="s">
        <v>169</v>
      </c>
      <c r="B79" s="39" t="s">
        <v>170</v>
      </c>
      <c r="C79" s="29">
        <v>52945</v>
      </c>
      <c r="D79" s="27">
        <f t="shared" ref="D79:D94" si="6">F79-C79</f>
        <v>0</v>
      </c>
      <c r="E79" s="27">
        <v>0</v>
      </c>
      <c r="F79" s="29">
        <v>52945</v>
      </c>
    </row>
    <row r="80" spans="1:17" ht="54.6" customHeight="1" x14ac:dyDescent="0.25">
      <c r="A80" s="17" t="s">
        <v>40</v>
      </c>
      <c r="B80" s="18" t="s">
        <v>171</v>
      </c>
      <c r="C80" s="29">
        <v>3000000</v>
      </c>
      <c r="D80" s="27">
        <f t="shared" si="6"/>
        <v>1500000</v>
      </c>
      <c r="E80" s="27">
        <f t="shared" ref="E80:E94" si="7">(F80/C80)*100-100</f>
        <v>50</v>
      </c>
      <c r="F80" s="29">
        <v>4500000</v>
      </c>
    </row>
    <row r="81" spans="1:17" x14ac:dyDescent="0.25">
      <c r="A81" s="17" t="s">
        <v>140</v>
      </c>
      <c r="B81" s="18" t="s">
        <v>141</v>
      </c>
      <c r="C81" s="29">
        <f>C82+C83</f>
        <v>220847</v>
      </c>
      <c r="D81" s="27">
        <f t="shared" si="6"/>
        <v>0</v>
      </c>
      <c r="E81" s="27">
        <f t="shared" si="7"/>
        <v>0</v>
      </c>
      <c r="F81" s="29">
        <f>F82+F83</f>
        <v>220847</v>
      </c>
    </row>
    <row r="82" spans="1:17" x14ac:dyDescent="0.25">
      <c r="A82" s="17" t="s">
        <v>142</v>
      </c>
      <c r="B82" s="18" t="s">
        <v>143</v>
      </c>
      <c r="C82" s="29">
        <v>63847</v>
      </c>
      <c r="D82" s="27">
        <f t="shared" si="6"/>
        <v>0</v>
      </c>
      <c r="E82" s="27">
        <f t="shared" si="7"/>
        <v>0</v>
      </c>
      <c r="F82" s="29">
        <v>63847</v>
      </c>
    </row>
    <row r="83" spans="1:17" ht="31.5" x14ac:dyDescent="0.25">
      <c r="A83" s="17" t="s">
        <v>144</v>
      </c>
      <c r="B83" s="18" t="s">
        <v>145</v>
      </c>
      <c r="C83" s="29">
        <v>157000</v>
      </c>
      <c r="D83" s="27">
        <f t="shared" si="6"/>
        <v>0</v>
      </c>
      <c r="E83" s="27">
        <f t="shared" si="7"/>
        <v>0</v>
      </c>
      <c r="F83" s="29">
        <v>157000</v>
      </c>
    </row>
    <row r="84" spans="1:17" s="9" customFormat="1" ht="22.5" customHeight="1" x14ac:dyDescent="0.2">
      <c r="A84" s="14" t="s">
        <v>33</v>
      </c>
      <c r="B84" s="15" t="s">
        <v>129</v>
      </c>
      <c r="C84" s="28">
        <f>C85+C93+C92+C90+C91</f>
        <v>7999290538.3899994</v>
      </c>
      <c r="D84" s="26">
        <f t="shared" si="6"/>
        <v>-178624344.3399992</v>
      </c>
      <c r="E84" s="26">
        <f t="shared" si="7"/>
        <v>-2.2330023329287627</v>
      </c>
      <c r="F84" s="28">
        <f>F85+F93+F92+F90+F91</f>
        <v>7820666194.0500002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</row>
    <row r="85" spans="1:17" ht="31.5" x14ac:dyDescent="0.25">
      <c r="A85" s="17" t="s">
        <v>34</v>
      </c>
      <c r="B85" s="21" t="s">
        <v>35</v>
      </c>
      <c r="C85" s="29">
        <f>C86+C87+C88+C89</f>
        <v>7612175630.3899994</v>
      </c>
      <c r="D85" s="27">
        <f t="shared" si="6"/>
        <v>-178624344.3399992</v>
      </c>
      <c r="E85" s="27">
        <f t="shared" si="7"/>
        <v>-2.3465609966601306</v>
      </c>
      <c r="F85" s="29">
        <f>F86+F87+F88+F89</f>
        <v>7433551286.0500002</v>
      </c>
    </row>
    <row r="86" spans="1:17" s="9" customFormat="1" ht="31.5" x14ac:dyDescent="0.2">
      <c r="A86" s="17" t="s">
        <v>45</v>
      </c>
      <c r="B86" s="18" t="s">
        <v>115</v>
      </c>
      <c r="C86" s="29">
        <v>495238400</v>
      </c>
      <c r="D86" s="27">
        <f t="shared" si="6"/>
        <v>0</v>
      </c>
      <c r="E86" s="27">
        <f t="shared" si="7"/>
        <v>0</v>
      </c>
      <c r="F86" s="29">
        <v>495238400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</row>
    <row r="87" spans="1:17" ht="31.5" x14ac:dyDescent="0.25">
      <c r="A87" s="17" t="s">
        <v>46</v>
      </c>
      <c r="B87" s="18" t="s">
        <v>36</v>
      </c>
      <c r="C87" s="29">
        <v>2383385730.3899999</v>
      </c>
      <c r="D87" s="27">
        <f t="shared" si="6"/>
        <v>-94153644.339999676</v>
      </c>
      <c r="E87" s="27">
        <f t="shared" si="7"/>
        <v>-3.9504157107038225</v>
      </c>
      <c r="F87" s="29">
        <v>2289232086.0500002</v>
      </c>
    </row>
    <row r="88" spans="1:17" ht="31.5" x14ac:dyDescent="0.25">
      <c r="A88" s="17" t="s">
        <v>47</v>
      </c>
      <c r="B88" s="18" t="s">
        <v>116</v>
      </c>
      <c r="C88" s="29">
        <v>4626156000</v>
      </c>
      <c r="D88" s="27">
        <f t="shared" si="6"/>
        <v>-82130900</v>
      </c>
      <c r="E88" s="27">
        <f t="shared" si="7"/>
        <v>-1.7753594993337884</v>
      </c>
      <c r="F88" s="29">
        <v>4544025100</v>
      </c>
    </row>
    <row r="89" spans="1:17" ht="19.5" customHeight="1" x14ac:dyDescent="0.25">
      <c r="A89" s="17" t="s">
        <v>48</v>
      </c>
      <c r="B89" s="18" t="s">
        <v>37</v>
      </c>
      <c r="C89" s="29">
        <v>107395500</v>
      </c>
      <c r="D89" s="27">
        <f t="shared" si="6"/>
        <v>-2339800</v>
      </c>
      <c r="E89" s="27">
        <f t="shared" si="7"/>
        <v>-2.1786760152892839</v>
      </c>
      <c r="F89" s="29">
        <v>105055700</v>
      </c>
    </row>
    <row r="90" spans="1:17" ht="31.5" x14ac:dyDescent="0.25">
      <c r="A90" s="17" t="s">
        <v>166</v>
      </c>
      <c r="B90" s="18" t="s">
        <v>167</v>
      </c>
      <c r="C90" s="29">
        <v>403650000</v>
      </c>
      <c r="D90" s="27">
        <f t="shared" si="6"/>
        <v>0</v>
      </c>
      <c r="E90" s="27">
        <f t="shared" si="7"/>
        <v>0</v>
      </c>
      <c r="F90" s="29">
        <v>403650000</v>
      </c>
    </row>
    <row r="91" spans="1:17" ht="31.5" x14ac:dyDescent="0.25">
      <c r="A91" s="17" t="s">
        <v>165</v>
      </c>
      <c r="B91" s="18" t="s">
        <v>168</v>
      </c>
      <c r="C91" s="29">
        <v>-162587</v>
      </c>
      <c r="D91" s="27">
        <f t="shared" si="6"/>
        <v>0</v>
      </c>
      <c r="E91" s="27">
        <f t="shared" si="7"/>
        <v>0</v>
      </c>
      <c r="F91" s="29">
        <v>-162587</v>
      </c>
    </row>
    <row r="92" spans="1:17" ht="31.5" x14ac:dyDescent="0.25">
      <c r="A92" s="17" t="s">
        <v>155</v>
      </c>
      <c r="B92" s="18" t="s">
        <v>156</v>
      </c>
      <c r="C92" s="29">
        <v>854659</v>
      </c>
      <c r="D92" s="27">
        <f t="shared" si="6"/>
        <v>0</v>
      </c>
      <c r="E92" s="27">
        <f t="shared" si="7"/>
        <v>0</v>
      </c>
      <c r="F92" s="29">
        <v>854659</v>
      </c>
    </row>
    <row r="93" spans="1:17" ht="47.25" x14ac:dyDescent="0.25">
      <c r="A93" s="17" t="s">
        <v>146</v>
      </c>
      <c r="B93" s="18" t="s">
        <v>147</v>
      </c>
      <c r="C93" s="29">
        <v>-17227164</v>
      </c>
      <c r="D93" s="27">
        <f t="shared" si="6"/>
        <v>0</v>
      </c>
      <c r="E93" s="27">
        <f t="shared" si="7"/>
        <v>0</v>
      </c>
      <c r="F93" s="29">
        <v>-17227164</v>
      </c>
    </row>
    <row r="94" spans="1:17" s="9" customFormat="1" x14ac:dyDescent="0.2">
      <c r="A94" s="23"/>
      <c r="B94" s="22" t="s">
        <v>139</v>
      </c>
      <c r="C94" s="30">
        <f>C9+C84</f>
        <v>13599198353.389999</v>
      </c>
      <c r="D94" s="26">
        <f t="shared" si="6"/>
        <v>600839979.65999985</v>
      </c>
      <c r="E94" s="26">
        <f t="shared" si="7"/>
        <v>4.4182014560455514</v>
      </c>
      <c r="F94" s="30">
        <f>F9+F84</f>
        <v>14200038333.049999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</row>
    <row r="95" spans="1:17" x14ac:dyDescent="0.25">
      <c r="B95" s="13"/>
      <c r="C95" s="31"/>
      <c r="D95" s="31"/>
      <c r="E95" s="31"/>
      <c r="F95" s="31"/>
    </row>
    <row r="96" spans="1:17" x14ac:dyDescent="0.25">
      <c r="A96" s="4"/>
      <c r="B96" s="4"/>
    </row>
  </sheetData>
  <sheetProtection selectLockedCells="1" selectUnlockedCells="1"/>
  <autoFilter ref="A7:F94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2024-11-18T11:21:30Z</cp:lastPrinted>
  <dcterms:created xsi:type="dcterms:W3CDTF">2019-01-29T04:49:08Z</dcterms:created>
  <dcterms:modified xsi:type="dcterms:W3CDTF">2024-12-16T09:16:13Z</dcterms:modified>
</cp:coreProperties>
</file>