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5 Уточнение бюджета\2. Март\На сайт размещено 07.04.2025\"/>
    </mc:Choice>
  </mc:AlternateContent>
  <bookViews>
    <workbookView xWindow="0" yWindow="0" windowWidth="28800" windowHeight="12435"/>
  </bookViews>
  <sheets>
    <sheet name="Приложение №1" sheetId="3" r:id="rId1"/>
  </sheets>
  <externalReferences>
    <externalReference r:id="rId2"/>
    <externalReference r:id="rId3"/>
  </externalReferences>
  <definedNames>
    <definedName name="_Date_">[1]доходы!#REF!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4" i="3" l="1"/>
  <c r="E79" i="3"/>
  <c r="E81" i="3"/>
  <c r="D80" i="3"/>
  <c r="D81" i="3"/>
  <c r="F79" i="3"/>
  <c r="F78" i="3"/>
  <c r="F77" i="3"/>
  <c r="D72" i="3"/>
  <c r="D70" i="3"/>
  <c r="D64" i="3"/>
  <c r="F51" i="3"/>
  <c r="F25" i="3"/>
  <c r="F34" i="3"/>
  <c r="F35" i="3"/>
  <c r="F37" i="3"/>
  <c r="F40" i="3"/>
  <c r="F44" i="3"/>
  <c r="F75" i="3"/>
  <c r="C75" i="3" l="1"/>
  <c r="C74" i="3"/>
  <c r="C69" i="3"/>
  <c r="C68" i="3"/>
  <c r="C67" i="3"/>
  <c r="C65" i="3"/>
  <c r="C63" i="3"/>
  <c r="C60" i="3"/>
  <c r="C58" i="3"/>
  <c r="C57" i="3"/>
  <c r="C51" i="3"/>
  <c r="C50" i="3"/>
  <c r="C48" i="3"/>
  <c r="C47" i="3"/>
  <c r="C46" i="3"/>
  <c r="C45" i="3"/>
  <c r="C40" i="3"/>
  <c r="C39" i="3"/>
  <c r="C38" i="3"/>
  <c r="C35" i="3"/>
  <c r="C34" i="3"/>
  <c r="C25" i="3" s="1"/>
  <c r="C21" i="3"/>
  <c r="C18" i="3"/>
  <c r="C13" i="3" s="1"/>
  <c r="C15" i="3"/>
  <c r="C9" i="3"/>
  <c r="C7" i="3"/>
  <c r="C37" i="3" l="1"/>
  <c r="C44" i="3"/>
  <c r="C6" i="3"/>
  <c r="E65" i="3"/>
  <c r="E66" i="3"/>
  <c r="D66" i="3"/>
  <c r="E58" i="3"/>
  <c r="D67" i="3"/>
  <c r="D60" i="3"/>
  <c r="E57" i="3"/>
  <c r="D51" i="3"/>
  <c r="E50" i="3"/>
  <c r="F21" i="3"/>
  <c r="F18" i="3"/>
  <c r="D18" i="3" s="1"/>
  <c r="F15" i="3"/>
  <c r="F9" i="3"/>
  <c r="F7" i="3"/>
  <c r="E7" i="3" s="1"/>
  <c r="D82" i="3"/>
  <c r="D79" i="3"/>
  <c r="E78" i="3"/>
  <c r="D78" i="3"/>
  <c r="E77" i="3"/>
  <c r="D77" i="3"/>
  <c r="E76" i="3"/>
  <c r="D76" i="3"/>
  <c r="E73" i="3"/>
  <c r="D73" i="3"/>
  <c r="E71" i="3"/>
  <c r="D71" i="3"/>
  <c r="E69" i="3"/>
  <c r="D69" i="3"/>
  <c r="E67" i="3"/>
  <c r="E62" i="3"/>
  <c r="D62" i="3"/>
  <c r="E61" i="3"/>
  <c r="D61" i="3"/>
  <c r="E59" i="3"/>
  <c r="D59" i="3"/>
  <c r="D58" i="3"/>
  <c r="E56" i="3"/>
  <c r="D56" i="3"/>
  <c r="E55" i="3"/>
  <c r="D55" i="3"/>
  <c r="D54" i="3"/>
  <c r="E53" i="3"/>
  <c r="D53" i="3"/>
  <c r="E52" i="3"/>
  <c r="D52" i="3"/>
  <c r="E51" i="3"/>
  <c r="E49" i="3"/>
  <c r="D49" i="3"/>
  <c r="E43" i="3"/>
  <c r="D43" i="3"/>
  <c r="E42" i="3"/>
  <c r="D42" i="3"/>
  <c r="D41" i="3"/>
  <c r="E41" i="3"/>
  <c r="D40" i="3"/>
  <c r="E33" i="3"/>
  <c r="D33" i="3"/>
  <c r="D32" i="3"/>
  <c r="D31" i="3"/>
  <c r="D30" i="3"/>
  <c r="E29" i="3"/>
  <c r="D29" i="3"/>
  <c r="E27" i="3"/>
  <c r="D27" i="3"/>
  <c r="E26" i="3"/>
  <c r="D26" i="3"/>
  <c r="E23" i="3"/>
  <c r="D23" i="3"/>
  <c r="E22" i="3"/>
  <c r="D22" i="3"/>
  <c r="E20" i="3"/>
  <c r="D20" i="3"/>
  <c r="E19" i="3"/>
  <c r="D19" i="3"/>
  <c r="E17" i="3"/>
  <c r="D17" i="3"/>
  <c r="E16" i="3"/>
  <c r="D16" i="3"/>
  <c r="E14" i="3"/>
  <c r="D14" i="3"/>
  <c r="E12" i="3"/>
  <c r="D12" i="3"/>
  <c r="E11" i="3"/>
  <c r="D11" i="3"/>
  <c r="E10" i="3"/>
  <c r="D10" i="3"/>
  <c r="E8" i="3"/>
  <c r="D8" i="3"/>
  <c r="E75" i="3"/>
  <c r="E63" i="3"/>
  <c r="E48" i="3"/>
  <c r="E40" i="3"/>
  <c r="E39" i="3"/>
  <c r="C24" i="3" l="1"/>
  <c r="C5" i="3" s="1"/>
  <c r="C83" i="3" s="1"/>
  <c r="D37" i="3"/>
  <c r="D50" i="3"/>
  <c r="E35" i="3"/>
  <c r="D63" i="3"/>
  <c r="D65" i="3"/>
  <c r="D7" i="3"/>
  <c r="E34" i="3"/>
  <c r="D46" i="3"/>
  <c r="D75" i="3"/>
  <c r="E44" i="3"/>
  <c r="E28" i="3" s="1"/>
  <c r="E38" i="3"/>
  <c r="E46" i="3"/>
  <c r="D39" i="3"/>
  <c r="D48" i="3"/>
  <c r="E47" i="3"/>
  <c r="E18" i="3"/>
  <c r="F13" i="3"/>
  <c r="F6" i="3" s="1"/>
  <c r="D44" i="3"/>
  <c r="D28" i="3" s="1"/>
  <c r="F24" i="3"/>
  <c r="E25" i="3"/>
  <c r="D25" i="3"/>
  <c r="D47" i="3"/>
  <c r="D34" i="3"/>
  <c r="D35" i="3"/>
  <c r="D57" i="3"/>
  <c r="D9" i="3"/>
  <c r="E9" i="3"/>
  <c r="E15" i="3"/>
  <c r="D15" i="3"/>
  <c r="D21" i="3"/>
  <c r="E21" i="3"/>
  <c r="F5" i="3" l="1"/>
  <c r="F83" i="3" s="1"/>
  <c r="E37" i="3"/>
  <c r="E24" i="3"/>
  <c r="E74" i="3"/>
  <c r="D74" i="3"/>
  <c r="E36" i="3"/>
  <c r="D36" i="3"/>
  <c r="D13" i="3"/>
  <c r="E13" i="3"/>
  <c r="D6" i="3"/>
  <c r="E6" i="3"/>
  <c r="D24" i="3" l="1"/>
  <c r="E5" i="3" l="1"/>
  <c r="D5" i="3"/>
  <c r="D83" i="3" l="1"/>
  <c r="E83" i="3"/>
</calcChain>
</file>

<file path=xl/sharedStrings.xml><?xml version="1.0" encoding="utf-8"?>
<sst xmlns="http://schemas.openxmlformats.org/spreadsheetml/2006/main" count="161" uniqueCount="161">
  <si>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</si>
  <si>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</si>
  <si>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</si>
  <si>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</si>
  <si>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</si>
  <si>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</si>
  <si>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</si>
  <si>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</si>
  <si>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</si>
  <si>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</si>
  <si>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</si>
  <si>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000 1 05 03000 01 0000 110</t>
  </si>
  <si>
    <t>000 1 06 00000 00 0000 000</t>
  </si>
  <si>
    <t>Налоги на имущество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</si>
  <si>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</si>
  <si>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</si>
  <si>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</si>
  <si>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</si>
  <si>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</si>
  <si>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</si>
  <si>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</si>
  <si>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</si>
  <si>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</si>
  <si>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</si>
  <si>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</si>
  <si>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</si>
  <si>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</si>
  <si>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</si>
  <si>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</si>
  <si>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</si>
  <si>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</si>
  <si>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</si>
  <si>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</si>
  <si>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</si>
  <si>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</si>
  <si>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</si>
  <si>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</si>
  <si>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</si>
  <si>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</si>
  <si>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</si>
  <si>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</si>
  <si>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</si>
  <si>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</si>
  <si>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</si>
  <si>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</si>
  <si>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</si>
  <si>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</si>
  <si>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</si>
  <si>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</si>
  <si>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</si>
  <si>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</si>
  <si>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</si>
  <si>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</si>
  <si>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</si>
  <si>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</si>
  <si>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>Поправки вносимые в бюджет, в рублях (гр.6-гр.3)</t>
  </si>
  <si>
    <t>% изменения, ((гр.6/гр.3)*100-100)</t>
  </si>
  <si>
    <t>000 1 06 04000 02 0000 110</t>
  </si>
  <si>
    <t>Транспортный налог</t>
  </si>
  <si>
    <t>000 1 14 02000 00 0000 000</t>
  </si>
  <si>
    <t xml:space="preserve">000 1 16 01154 01 0000 140
</t>
  </si>
  <si>
    <t xml:space="preserve">000 1 16 11064 01 0000 140
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</si>
  <si>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</si>
  <si>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</si>
  <si>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</si>
  <si>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</si>
  <si>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</si>
  <si>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000 1 16 01092 01 0000 140</t>
  </si>
  <si>
    <t>000 1 16 01053 01 0000 140</t>
  </si>
  <si>
    <t>000 1 16 01063 01 0000 140</t>
  </si>
  <si>
    <t>000 1 16 01153 01 0000 140</t>
  </si>
  <si>
    <t>000 1 16 01203 01 0000 140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</si>
  <si>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</si>
  <si>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</si>
  <si>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</si>
  <si>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</si>
  <si>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</si>
  <si>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</si>
  <si>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</si>
  <si>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</si>
  <si>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</si>
  <si>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</si>
  <si>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</si>
  <si>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</si>
  <si>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</si>
  <si>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</si>
  <si>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</si>
  <si>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</si>
  <si>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</si>
  <si>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</si>
  <si>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</si>
  <si>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</si>
  <si>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</si>
  <si>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</si>
  <si>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</si>
  <si>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</si>
  <si>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</si>
  <si>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</si>
  <si>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</si>
  <si>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000 1 13 02994 04 0000 130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</si>
  <si>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</si>
  <si>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</si>
  <si>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</si>
  <si>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</si>
  <si>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</si>
  <si>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</si>
  <si>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</si>
  <si>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</si>
  <si>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Доходы от оказания платных услуг и компенсации затрат государства</t>
  </si>
  <si>
    <t>000 1 16 01082 01 0000 140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</si>
  <si>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</si>
  <si>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</si>
  <si>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</si>
  <si>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</si>
  <si>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000 1 16 01083 01 0000 140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</si>
  <si>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</si>
  <si>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</si>
  <si>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</si>
  <si>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</si>
  <si>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</si>
  <si>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</si>
  <si>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</si>
  <si>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</si>
  <si>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</si>
  <si>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 xml:space="preserve">Налог на доходы физических лиц 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</si>
  <si>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</si>
  <si>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</si>
  <si>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000 1 16 01132 01 0000 140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</si>
  <si>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</si>
  <si>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</si>
  <si>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</si>
  <si>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</si>
  <si>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</si>
  <si>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</si>
  <si>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</si>
  <si>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000 1 08 07150 01 0000 110</t>
  </si>
  <si>
    <t>Государственная пошлина за выдачу разрешения на установку рекламной конструкции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</si>
  <si>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</si>
  <si>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</si>
  <si>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</si>
  <si>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</si>
  <si>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</si>
  <si>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</si>
  <si>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000 1 16 01093 01 0000 140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</si>
  <si>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</si>
  <si>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</si>
  <si>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</si>
  <si>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000 1 11 05312 04 0000 120</t>
  </si>
  <si>
    <t>000 1 11 05324 04 0000 120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</si>
  <si>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</si>
  <si>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</si>
  <si>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Уточнённый бюджет на 2025 год с учётом поправок, в рублях</t>
  </si>
  <si>
    <t>Утвержденный план от 23.12.2024                № 700-VII                         (в рублях)</t>
  </si>
  <si>
    <t>000 1 16 01194 01 0000 140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</si>
  <si>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</si>
  <si>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 xml:space="preserve">000 1 16 10031 04 0000 140
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</si>
  <si>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</si>
  <si>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 xml:space="preserve">000 1 16 10123 01 0000 140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</si>
  <si>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</si>
  <si>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000 2 04 04099 04 0000 150</t>
  </si>
  <si>
    <t>Прочие безвозмездные поступления от негосударственных организаций в бюджеты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</si>
</sst>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color indexed="62"/>
      <name val="Arial Cyr"/>
      <charset val="204"/>
    </font>
    <font>
      <b/>
      <sz val="10"/>
      <name val="Arial Cyr"/>
      <charset val="204"/>
    </font>
    <font>
      <i/>
      <sz val="8"/>
      <color rgb="FF808080"/>
      <name val="Arial Cyr"/>
      <charset val="204"/>
    </font>
    <font>
      <sz val="10"/>
      <color rgb="FF333399"/>
      <name val="Arial Cyr"/>
      <charset val="204"/>
    </font>
    <font>
      <b/>
      <sz val="12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1"/>
      </patternFill>
    </fill>
    <fill>
      <patternFill patternType="solid">
        <fgColor rgb="FFFF8080"/>
        <bgColor rgb="FFFF99CC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  <bgColor rgb="FFC3D69B"/>
      </patternFill>
    </fill>
    <fill>
      <patternFill patternType="solid">
        <fgColor rgb="FFFFCC00"/>
        <bgColor rgb="FFFFFF00"/>
      </patternFill>
    </fill>
    <fill>
      <patternFill patternType="solid">
        <fgColor rgb="FFCCCCFF"/>
        <bgColor rgb="FFC0C0C0"/>
      </patternFill>
    </fill>
    <fill>
      <patternFill patternType="solid">
        <fgColor rgb="FF00FFFF"/>
        <bgColor rgb="FF00FFFF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rgb="FFEBF1DE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rgb="FF0000FF"/>
      </left>
      <right style="dashed">
        <color rgb="FF0000FF"/>
      </right>
      <top style="dashed">
        <color rgb="FF0000FF"/>
      </top>
      <bottom style="dashed">
        <color rgb="FF0000FF"/>
      </bottom>
      <diagonal/>
    </border>
  </borders>
  <cellStyleXfs count="50">
    <xf numFmtId="0" fontId="0" fillId="0" borderId="0"/>
    <xf numFmtId="0" fontId="1" fillId="0" borderId="0"/>
    <xf numFmtId="0" fontId="3" fillId="0" borderId="0"/>
    <xf numFmtId="49" fontId="5" fillId="2" borderId="3">
      <alignment horizontal="left" vertical="top" wrapText="1"/>
    </xf>
    <xf numFmtId="0" fontId="1" fillId="3" borderId="3">
      <alignment horizontal="left" vertical="top" wrapText="1"/>
    </xf>
    <xf numFmtId="0" fontId="1" fillId="0" borderId="4">
      <alignment horizontal="right" vertical="top"/>
    </xf>
    <xf numFmtId="0" fontId="1" fillId="0" borderId="4">
      <alignment horizontal="right" vertical="top"/>
    </xf>
    <xf numFmtId="0" fontId="1" fillId="4" borderId="4">
      <alignment horizontal="right" vertical="top"/>
    </xf>
    <xf numFmtId="49" fontId="1" fillId="5" borderId="4">
      <alignment horizontal="left" vertical="top" wrapText="1"/>
    </xf>
    <xf numFmtId="49" fontId="1" fillId="6" borderId="4">
      <alignment horizontal="left" vertical="top"/>
    </xf>
    <xf numFmtId="49" fontId="6" fillId="0" borderId="4">
      <alignment horizontal="left" vertical="top"/>
    </xf>
    <xf numFmtId="0" fontId="1" fillId="7" borderId="4">
      <alignment horizontal="left" vertical="top" wrapText="1"/>
    </xf>
    <xf numFmtId="0" fontId="6" fillId="0" borderId="4">
      <alignment horizontal="left" vertical="top" wrapText="1"/>
    </xf>
    <xf numFmtId="0" fontId="1" fillId="8" borderId="4">
      <alignment horizontal="left" vertical="top" wrapText="1"/>
    </xf>
    <xf numFmtId="0" fontId="1" fillId="9" borderId="4">
      <alignment horizontal="left" vertical="top" wrapText="1"/>
    </xf>
    <xf numFmtId="0" fontId="1" fillId="10" borderId="4">
      <alignment horizontal="left" vertical="top" wrapText="1"/>
    </xf>
    <xf numFmtId="0" fontId="1" fillId="5" borderId="4">
      <alignment horizontal="left" vertical="top" wrapText="1"/>
    </xf>
    <xf numFmtId="0" fontId="1" fillId="0" borderId="4">
      <alignment horizontal="left" vertical="top" wrapText="1"/>
    </xf>
    <xf numFmtId="0" fontId="7" fillId="0" borderId="0">
      <alignment horizontal="left" vertical="top"/>
    </xf>
    <xf numFmtId="0" fontId="3" fillId="0" borderId="0"/>
    <xf numFmtId="0" fontId="1" fillId="7" borderId="5">
      <alignment horizontal="right" vertical="top"/>
    </xf>
    <xf numFmtId="0" fontId="1" fillId="8" borderId="5">
      <alignment horizontal="right" vertical="top"/>
    </xf>
    <xf numFmtId="0" fontId="1" fillId="0" borderId="4">
      <alignment horizontal="right" vertical="top"/>
    </xf>
    <xf numFmtId="0" fontId="1" fillId="0" borderId="4">
      <alignment horizontal="right" vertical="top"/>
    </xf>
    <xf numFmtId="0" fontId="1" fillId="9" borderId="5">
      <alignment horizontal="right" vertical="top"/>
    </xf>
    <xf numFmtId="0" fontId="1" fillId="0" borderId="4">
      <alignment horizontal="right" vertical="top"/>
    </xf>
    <xf numFmtId="49" fontId="8" fillId="11" borderId="4">
      <alignment horizontal="left" vertical="top" wrapText="1"/>
    </xf>
    <xf numFmtId="49" fontId="1" fillId="0" borderId="4">
      <alignment horizontal="left" vertical="top" wrapText="1"/>
    </xf>
    <xf numFmtId="0" fontId="1" fillId="5" borderId="4">
      <alignment horizontal="left" vertical="top" wrapText="1"/>
    </xf>
    <xf numFmtId="0" fontId="1" fillId="0" borderId="4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4" borderId="1">
      <alignment horizontal="right" vertical="top"/>
    </xf>
    <xf numFmtId="49" fontId="1" fillId="5" borderId="1">
      <alignment horizontal="left" vertical="top" wrapText="1"/>
    </xf>
    <xf numFmtId="49" fontId="1" fillId="6" borderId="1">
      <alignment horizontal="left" vertical="top"/>
    </xf>
    <xf numFmtId="49" fontId="6" fillId="0" borderId="1">
      <alignment horizontal="left" vertical="top"/>
    </xf>
    <xf numFmtId="0" fontId="1" fillId="7" borderId="1">
      <alignment horizontal="left" vertical="top" wrapText="1"/>
    </xf>
    <xf numFmtId="0" fontId="6" fillId="0" borderId="1">
      <alignment horizontal="left" vertical="top" wrapText="1"/>
    </xf>
    <xf numFmtId="0" fontId="1" fillId="8" borderId="1">
      <alignment horizontal="left" vertical="top" wrapText="1"/>
    </xf>
    <xf numFmtId="0" fontId="1" fillId="9" borderId="1">
      <alignment horizontal="left" vertical="top" wrapText="1"/>
    </xf>
    <xf numFmtId="0" fontId="1" fillId="1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49" fontId="8" fillId="11" borderId="1">
      <alignment horizontal="left" vertical="top" wrapText="1"/>
    </xf>
    <xf numFmtId="49" fontId="1" fillId="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</cellStyleXfs>
  <cellXfs count="27">
    <xf numFmtId="0" fontId="0" fillId="0" borderId="0" xfId="0"/>
    <xf numFmtId="0" fontId="2" fillId="0" borderId="0" xfId="0" applyFont="1" applyFill="1" applyBorder="1"/>
    <xf numFmtId="3" fontId="4" fillId="0" borderId="4" xfId="2" applyNumberFormat="1" applyFont="1" applyFill="1" applyBorder="1" applyAlignment="1" applyProtection="1">
      <alignment horizontal="center" vertical="center" wrapText="1"/>
    </xf>
    <xf numFmtId="0" fontId="9" fillId="0" borderId="4" xfId="2" applyFont="1" applyFill="1" applyBorder="1" applyAlignment="1">
      <alignment horizontal="center" vertical="center" wrapText="1"/>
    </xf>
    <xf numFmtId="49" fontId="9" fillId="0" borderId="4" xfId="2" applyNumberFormat="1" applyFont="1" applyFill="1" applyBorder="1" applyAlignment="1" applyProtection="1">
      <alignment horizontal="center" vertical="center" wrapText="1"/>
    </xf>
    <xf numFmtId="49" fontId="9" fillId="0" borderId="4" xfId="2" applyNumberFormat="1" applyFont="1" applyFill="1" applyBorder="1" applyAlignment="1" applyProtection="1">
      <alignment horizontal="left" vertical="center" wrapText="1"/>
    </xf>
    <xf numFmtId="3" fontId="9" fillId="0" borderId="4" xfId="2" applyNumberFormat="1" applyFont="1" applyFill="1" applyBorder="1" applyAlignment="1" applyProtection="1">
      <alignment horizontal="center" vertical="center" wrapText="1"/>
    </xf>
    <xf numFmtId="0" fontId="9" fillId="0" borderId="4" xfId="2" applyFont="1" applyFill="1" applyBorder="1" applyAlignment="1">
      <alignment horizontal="left" vertical="center" wrapText="1"/>
    </xf>
    <xf numFmtId="49" fontId="4" fillId="0" borderId="4" xfId="2" applyNumberFormat="1" applyFont="1" applyFill="1" applyBorder="1" applyAlignment="1" applyProtection="1">
      <alignment horizontal="center" vertical="center" wrapText="1"/>
    </xf>
    <xf numFmtId="49" fontId="4" fillId="0" borderId="4" xfId="2" applyNumberFormat="1" applyFont="1" applyFill="1" applyBorder="1" applyAlignment="1" applyProtection="1">
      <alignment horizontal="left" vertical="center" wrapText="1"/>
    </xf>
    <xf numFmtId="49" fontId="4" fillId="0" borderId="4" xfId="2" applyNumberFormat="1" applyFont="1" applyFill="1" applyBorder="1" applyAlignment="1">
      <alignment horizontal="left" vertical="center" wrapText="1"/>
    </xf>
    <xf numFmtId="1" fontId="4" fillId="0" borderId="4" xfId="2" applyNumberFormat="1" applyFont="1" applyFill="1" applyBorder="1" applyAlignment="1">
      <alignment horizontal="left" vertical="center" wrapText="1"/>
    </xf>
    <xf numFmtId="0" fontId="4" fillId="0" borderId="4" xfId="2" applyFont="1" applyFill="1" applyBorder="1" applyAlignment="1">
      <alignment horizontal="left" vertical="center" wrapText="1"/>
    </xf>
    <xf numFmtId="1" fontId="9" fillId="0" borderId="4" xfId="2" applyNumberFormat="1" applyFont="1" applyFill="1" applyBorder="1" applyAlignment="1">
      <alignment horizontal="left" vertical="center" wrapText="1"/>
    </xf>
    <xf numFmtId="164" fontId="4" fillId="0" borderId="4" xfId="2" applyNumberFormat="1" applyFont="1" applyFill="1" applyBorder="1" applyAlignment="1" applyProtection="1">
      <alignment horizontal="left" vertical="center" wrapText="1"/>
    </xf>
    <xf numFmtId="0" fontId="4" fillId="0" borderId="4" xfId="1" applyFont="1" applyFill="1" applyBorder="1" applyAlignment="1">
      <alignment horizontal="left" vertical="center" wrapText="1"/>
    </xf>
    <xf numFmtId="49" fontId="9" fillId="0" borderId="4" xfId="2" applyNumberFormat="1" applyFont="1" applyFill="1" applyBorder="1" applyAlignment="1" applyProtection="1">
      <alignment horizontal="center" vertical="center"/>
    </xf>
    <xf numFmtId="3" fontId="9" fillId="0" borderId="4" xfId="2" applyNumberFormat="1" applyFont="1" applyFill="1" applyBorder="1" applyAlignment="1" applyProtection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/>
    </xf>
    <xf numFmtId="3" fontId="4" fillId="0" borderId="1" xfId="2" applyNumberFormat="1" applyFont="1" applyFill="1" applyBorder="1" applyAlignment="1" applyProtection="1">
      <alignment horizontal="center" vertical="center" wrapText="1"/>
    </xf>
    <xf numFmtId="3" fontId="4" fillId="0" borderId="4" xfId="0" applyNumberFormat="1" applyFont="1" applyFill="1" applyBorder="1" applyAlignment="1">
      <alignment horizontal="center" vertical="center"/>
    </xf>
    <xf numFmtId="3" fontId="9" fillId="0" borderId="1" xfId="0" applyNumberFormat="1" applyFont="1" applyFill="1" applyBorder="1" applyAlignment="1">
      <alignment horizontal="center" vertical="center" wrapText="1"/>
    </xf>
    <xf numFmtId="4" fontId="4" fillId="0" borderId="4" xfId="2" applyNumberFormat="1" applyFont="1" applyFill="1" applyBorder="1" applyAlignment="1" applyProtection="1">
      <alignment horizontal="center" vertical="center" wrapText="1"/>
    </xf>
    <xf numFmtId="4" fontId="9" fillId="0" borderId="4" xfId="2" applyNumberFormat="1" applyFont="1" applyFill="1" applyBorder="1" applyAlignment="1" applyProtection="1">
      <alignment horizontal="center" vertical="center"/>
    </xf>
    <xf numFmtId="4" fontId="9" fillId="0" borderId="4" xfId="2" applyNumberFormat="1" applyFont="1" applyFill="1" applyBorder="1" applyAlignment="1" applyProtection="1">
      <alignment horizontal="center" vertical="center" wrapText="1"/>
    </xf>
  </cellXfs>
  <cellStyles count="50">
    <cellStyle name="Данные (редактируемые)" xfId="5"/>
    <cellStyle name="Данные (редактируемые) 2" xfId="30"/>
    <cellStyle name="Данные (только для чтения)" xfId="6"/>
    <cellStyle name="Данные (только для чтения) 2" xfId="31"/>
    <cellStyle name="Данные для удаления" xfId="7"/>
    <cellStyle name="Данные для удаления 2" xfId="32"/>
    <cellStyle name="Для строк" xfId="8"/>
    <cellStyle name="Для строк 2" xfId="33"/>
    <cellStyle name="Заголовки полей" xfId="9"/>
    <cellStyle name="Заголовки полей [печать]" xfId="10"/>
    <cellStyle name="Заголовки полей [печать] 2" xfId="35"/>
    <cellStyle name="Заголовки полей 2" xfId="34"/>
    <cellStyle name="Заголовок меры" xfId="11"/>
    <cellStyle name="Заголовок меры 2" xfId="36"/>
    <cellStyle name="Заголовок показателя [печать]" xfId="12"/>
    <cellStyle name="Заголовок показателя [печать] 2" xfId="37"/>
    <cellStyle name="Заголовок показателя константы" xfId="13"/>
    <cellStyle name="Заголовок показателя константы 2" xfId="38"/>
    <cellStyle name="Заголовок результата расчета" xfId="14"/>
    <cellStyle name="Заголовок результата расчета 2" xfId="39"/>
    <cellStyle name="Заголовок свободного показателя" xfId="15"/>
    <cellStyle name="Заголовок свободного показателя 2" xfId="40"/>
    <cellStyle name="Значение фильтра" xfId="16"/>
    <cellStyle name="Значение фильтра [печать]" xfId="17"/>
    <cellStyle name="Значение фильтра [печать] 2" xfId="42"/>
    <cellStyle name="Значение фильтра 2" xfId="41"/>
    <cellStyle name="Информация о задаче" xfId="18"/>
    <cellStyle name="Обычный" xfId="0" builtinId="0"/>
    <cellStyle name="Обычный 2" xfId="1"/>
    <cellStyle name="Обычный 2 2" xfId="19"/>
    <cellStyle name="Обычный 3" xfId="2"/>
    <cellStyle name="Отдельная ячейка" xfId="20"/>
    <cellStyle name="Отдельная ячейка - константа" xfId="21"/>
    <cellStyle name="Отдельная ячейка - константа [печать]" xfId="22"/>
    <cellStyle name="Отдельная ячейка - константа [печать] 2" xfId="43"/>
    <cellStyle name="Отдельная ячейка [печать]" xfId="23"/>
    <cellStyle name="Отдельная ячейка [печать] 2" xfId="44"/>
    <cellStyle name="Отдельная ячейка-результат" xfId="24"/>
    <cellStyle name="Отдельная ячейка-результат [печать]" xfId="25"/>
    <cellStyle name="Отдельная ячейка-результат [печать] 2" xfId="45"/>
    <cellStyle name="Свойства элементов измерения" xfId="3"/>
    <cellStyle name="Свойства элементов измерения [печать]" xfId="27"/>
    <cellStyle name="Свойства элементов измерения [печать] 2" xfId="47"/>
    <cellStyle name="Свойства элементов измерения 2" xfId="26"/>
    <cellStyle name="Свойства элементов измерения 3" xfId="46"/>
    <cellStyle name="Элементы осей" xfId="4"/>
    <cellStyle name="Элементы осей [печать]" xfId="29"/>
    <cellStyle name="Элементы осей [печать] 2" xfId="49"/>
    <cellStyle name="Элементы осей 2" xfId="28"/>
    <cellStyle name="Элементы осей 3" xfId="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83"/>
  <sheetViews>
    <sheetView tabSelected="1" workbookViewId="0">
      <selection activeCell="H79" sqref="H79"/>
    </sheetView>
  </sheetViews>
  <sheetFormatPr defaultRowHeight="18.75" x14ac:dyDescent="0.3"/>
  <cols>
    <col min="1" max="1" width="31.7109375" customWidth="1"/>
    <col min="2" max="2" width="110.140625" customWidth="1"/>
    <col min="3" max="3" width="16.42578125" customWidth="1"/>
    <col min="4" max="4" width="17.42578125" style="1" customWidth="1"/>
    <col min="5" max="5" width="12.42578125" style="1" customWidth="1"/>
    <col min="6" max="6" width="17.85546875" style="1" customWidth="1"/>
  </cols>
  <sheetData>
    <row r="3" spans="1:6" ht="78.75" x14ac:dyDescent="0.2">
      <c r="A3" s="3" t="s">
        <v>0</v>
      </c>
      <c r="B3" s="3" t="s">
        <v>1</v>
      </c>
      <c r="C3" s="18" t="s">
        <v>152</v>
      </c>
      <c r="D3" s="18" t="s">
        <v>55</v>
      </c>
      <c r="E3" s="18" t="s">
        <v>56</v>
      </c>
      <c r="F3" s="18" t="s">
        <v>151</v>
      </c>
    </row>
    <row r="4" spans="1:6" ht="15.75" x14ac:dyDescent="0.2">
      <c r="A4" s="23">
        <v>1</v>
      </c>
      <c r="B4" s="23">
        <v>2</v>
      </c>
      <c r="C4" s="23">
        <v>3</v>
      </c>
      <c r="D4" s="23">
        <v>4</v>
      </c>
      <c r="E4" s="23">
        <v>5</v>
      </c>
      <c r="F4" s="23">
        <v>6</v>
      </c>
    </row>
    <row r="5" spans="1:6" ht="15.75" x14ac:dyDescent="0.2">
      <c r="A5" s="4" t="s">
        <v>2</v>
      </c>
      <c r="B5" s="5" t="s">
        <v>3</v>
      </c>
      <c r="C5" s="6">
        <f>C6+C24</f>
        <v>5932079068</v>
      </c>
      <c r="D5" s="19">
        <f>F5-C5</f>
        <v>545514</v>
      </c>
      <c r="E5" s="19">
        <f>(F5/C5)*100-100</f>
        <v>9.1960001501405486E-3</v>
      </c>
      <c r="F5" s="6">
        <f>F6+F24</f>
        <v>5932624582</v>
      </c>
    </row>
    <row r="6" spans="1:6" ht="15.75" x14ac:dyDescent="0.2">
      <c r="A6" s="4"/>
      <c r="B6" s="7" t="s">
        <v>4</v>
      </c>
      <c r="C6" s="6">
        <f>C7+C8+C9+C13+C21</f>
        <v>5370663632</v>
      </c>
      <c r="D6" s="19">
        <f>F6-C6</f>
        <v>0</v>
      </c>
      <c r="E6" s="19">
        <f>(F6/C6)*100-100</f>
        <v>0</v>
      </c>
      <c r="F6" s="6">
        <f>F7+F8+F9+F13+F21</f>
        <v>5370663632</v>
      </c>
    </row>
    <row r="7" spans="1:6" ht="15.75" x14ac:dyDescent="0.2">
      <c r="A7" s="8" t="s">
        <v>5</v>
      </c>
      <c r="B7" s="9" t="s">
        <v>124</v>
      </c>
      <c r="C7" s="2">
        <f>3524079552+770671000</f>
        <v>4294750552</v>
      </c>
      <c r="D7" s="19">
        <f t="shared" ref="D7:D83" si="0">F7-C7</f>
        <v>0</v>
      </c>
      <c r="E7" s="19">
        <f t="shared" ref="E7:E83" si="1">(F7/C7)*100-100</f>
        <v>0</v>
      </c>
      <c r="F7" s="2">
        <f>3524079552+770671000</f>
        <v>4294750552</v>
      </c>
    </row>
    <row r="8" spans="1:6" ht="15.75" x14ac:dyDescent="0.2">
      <c r="A8" s="8" t="s">
        <v>6</v>
      </c>
      <c r="B8" s="10" t="s">
        <v>7</v>
      </c>
      <c r="C8" s="2">
        <v>14640000</v>
      </c>
      <c r="D8" s="20">
        <f t="shared" si="0"/>
        <v>0</v>
      </c>
      <c r="E8" s="20">
        <f t="shared" si="1"/>
        <v>0</v>
      </c>
      <c r="F8" s="2">
        <v>14640000</v>
      </c>
    </row>
    <row r="9" spans="1:6" ht="15.75" x14ac:dyDescent="0.2">
      <c r="A9" s="8" t="s">
        <v>8</v>
      </c>
      <c r="B9" s="10" t="s">
        <v>9</v>
      </c>
      <c r="C9" s="2">
        <f>C10+C11+C12</f>
        <v>776084690</v>
      </c>
      <c r="D9" s="20">
        <f t="shared" si="0"/>
        <v>0</v>
      </c>
      <c r="E9" s="20">
        <f t="shared" si="1"/>
        <v>0</v>
      </c>
      <c r="F9" s="2">
        <f>F10+F11+F12</f>
        <v>776084690</v>
      </c>
    </row>
    <row r="10" spans="1:6" ht="15.75" x14ac:dyDescent="0.2">
      <c r="A10" s="8" t="s">
        <v>10</v>
      </c>
      <c r="B10" s="9" t="s">
        <v>81</v>
      </c>
      <c r="C10" s="2">
        <v>751451690</v>
      </c>
      <c r="D10" s="20">
        <f t="shared" si="0"/>
        <v>0</v>
      </c>
      <c r="E10" s="20">
        <f t="shared" si="1"/>
        <v>0</v>
      </c>
      <c r="F10" s="2">
        <v>751451690</v>
      </c>
    </row>
    <row r="11" spans="1:6" ht="15.75" x14ac:dyDescent="0.2">
      <c r="A11" s="8" t="s">
        <v>11</v>
      </c>
      <c r="B11" s="9" t="s">
        <v>82</v>
      </c>
      <c r="C11" s="2">
        <v>191000</v>
      </c>
      <c r="D11" s="20">
        <f t="shared" si="0"/>
        <v>0</v>
      </c>
      <c r="E11" s="20">
        <f t="shared" si="1"/>
        <v>0</v>
      </c>
      <c r="F11" s="2">
        <v>191000</v>
      </c>
    </row>
    <row r="12" spans="1:6" ht="31.5" x14ac:dyDescent="0.2">
      <c r="A12" s="8" t="s">
        <v>83</v>
      </c>
      <c r="B12" s="9" t="s">
        <v>84</v>
      </c>
      <c r="C12" s="2">
        <v>24442000</v>
      </c>
      <c r="D12" s="20">
        <f t="shared" si="0"/>
        <v>0</v>
      </c>
      <c r="E12" s="20">
        <f t="shared" si="1"/>
        <v>0</v>
      </c>
      <c r="F12" s="2">
        <v>24442000</v>
      </c>
    </row>
    <row r="13" spans="1:6" ht="15.75" x14ac:dyDescent="0.2">
      <c r="A13" s="8" t="s">
        <v>12</v>
      </c>
      <c r="B13" s="11" t="s">
        <v>13</v>
      </c>
      <c r="C13" s="2">
        <f t="shared" ref="C13" si="2">C14+C18+C15</f>
        <v>264177530</v>
      </c>
      <c r="D13" s="20">
        <f t="shared" si="0"/>
        <v>0</v>
      </c>
      <c r="E13" s="20">
        <f t="shared" si="1"/>
        <v>0</v>
      </c>
      <c r="F13" s="2">
        <f t="shared" ref="F13" si="3">F14+F18+F15</f>
        <v>264177530</v>
      </c>
    </row>
    <row r="14" spans="1:6" ht="31.5" x14ac:dyDescent="0.2">
      <c r="A14" s="8" t="s">
        <v>85</v>
      </c>
      <c r="B14" s="9" t="s">
        <v>86</v>
      </c>
      <c r="C14" s="2">
        <v>103294000</v>
      </c>
      <c r="D14" s="20">
        <f t="shared" si="0"/>
        <v>0</v>
      </c>
      <c r="E14" s="20">
        <f t="shared" si="1"/>
        <v>0</v>
      </c>
      <c r="F14" s="2">
        <v>103294000</v>
      </c>
    </row>
    <row r="15" spans="1:6" ht="15.75" x14ac:dyDescent="0.2">
      <c r="A15" s="8" t="s">
        <v>57</v>
      </c>
      <c r="B15" s="9" t="s">
        <v>58</v>
      </c>
      <c r="C15" s="2">
        <f t="shared" ref="C15" si="4">C16+C17</f>
        <v>66116530</v>
      </c>
      <c r="D15" s="20">
        <f t="shared" si="0"/>
        <v>0</v>
      </c>
      <c r="E15" s="20">
        <f t="shared" si="1"/>
        <v>0</v>
      </c>
      <c r="F15" s="2">
        <f t="shared" ref="F15" si="5">F16+F17</f>
        <v>66116530</v>
      </c>
    </row>
    <row r="16" spans="1:6" ht="15.75" x14ac:dyDescent="0.2">
      <c r="A16" s="8" t="s">
        <v>87</v>
      </c>
      <c r="B16" s="9" t="s">
        <v>88</v>
      </c>
      <c r="C16" s="2">
        <v>27683530</v>
      </c>
      <c r="D16" s="20">
        <f t="shared" si="0"/>
        <v>0</v>
      </c>
      <c r="E16" s="20">
        <f t="shared" si="1"/>
        <v>0</v>
      </c>
      <c r="F16" s="2">
        <v>27683530</v>
      </c>
    </row>
    <row r="17" spans="1:6" ht="15.75" x14ac:dyDescent="0.2">
      <c r="A17" s="8" t="s">
        <v>89</v>
      </c>
      <c r="B17" s="9" t="s">
        <v>90</v>
      </c>
      <c r="C17" s="2">
        <v>38433000</v>
      </c>
      <c r="D17" s="20">
        <f t="shared" si="0"/>
        <v>0</v>
      </c>
      <c r="E17" s="20">
        <f t="shared" si="1"/>
        <v>0</v>
      </c>
      <c r="F17" s="2">
        <v>38433000</v>
      </c>
    </row>
    <row r="18" spans="1:6" ht="15.75" x14ac:dyDescent="0.2">
      <c r="A18" s="8" t="s">
        <v>14</v>
      </c>
      <c r="B18" s="9" t="s">
        <v>15</v>
      </c>
      <c r="C18" s="2">
        <f t="shared" ref="C18" si="6">C19+C20</f>
        <v>94767000</v>
      </c>
      <c r="D18" s="20">
        <f t="shared" si="0"/>
        <v>0</v>
      </c>
      <c r="E18" s="20">
        <f t="shared" si="1"/>
        <v>0</v>
      </c>
      <c r="F18" s="2">
        <f t="shared" ref="F18" si="7">F19+F20</f>
        <v>94767000</v>
      </c>
    </row>
    <row r="19" spans="1:6" ht="31.5" x14ac:dyDescent="0.2">
      <c r="A19" s="8" t="s">
        <v>16</v>
      </c>
      <c r="B19" s="9" t="s">
        <v>17</v>
      </c>
      <c r="C19" s="2">
        <v>73682000</v>
      </c>
      <c r="D19" s="20">
        <f t="shared" si="0"/>
        <v>0</v>
      </c>
      <c r="E19" s="20">
        <f t="shared" si="1"/>
        <v>0</v>
      </c>
      <c r="F19" s="2">
        <v>73682000</v>
      </c>
    </row>
    <row r="20" spans="1:6" ht="31.5" x14ac:dyDescent="0.2">
      <c r="A20" s="8" t="s">
        <v>18</v>
      </c>
      <c r="B20" s="9" t="s">
        <v>19</v>
      </c>
      <c r="C20" s="2">
        <v>21085000</v>
      </c>
      <c r="D20" s="20">
        <f t="shared" si="0"/>
        <v>0</v>
      </c>
      <c r="E20" s="20">
        <f t="shared" si="1"/>
        <v>0</v>
      </c>
      <c r="F20" s="2">
        <v>21085000</v>
      </c>
    </row>
    <row r="21" spans="1:6" ht="15.75" x14ac:dyDescent="0.2">
      <c r="A21" s="8" t="s">
        <v>20</v>
      </c>
      <c r="B21" s="12" t="s">
        <v>21</v>
      </c>
      <c r="C21" s="2">
        <f>C22+C23</f>
        <v>21010860</v>
      </c>
      <c r="D21" s="20">
        <f t="shared" si="0"/>
        <v>0</v>
      </c>
      <c r="E21" s="20">
        <f t="shared" si="1"/>
        <v>0</v>
      </c>
      <c r="F21" s="2">
        <f>F22+F23</f>
        <v>21010860</v>
      </c>
    </row>
    <row r="22" spans="1:6" ht="31.5" x14ac:dyDescent="0.2">
      <c r="A22" s="8" t="s">
        <v>91</v>
      </c>
      <c r="B22" s="9" t="s">
        <v>92</v>
      </c>
      <c r="C22" s="2">
        <v>21005860</v>
      </c>
      <c r="D22" s="20">
        <f t="shared" si="0"/>
        <v>0</v>
      </c>
      <c r="E22" s="20">
        <f t="shared" si="1"/>
        <v>0</v>
      </c>
      <c r="F22" s="2">
        <v>21005860</v>
      </c>
    </row>
    <row r="23" spans="1:6" ht="15.75" x14ac:dyDescent="0.2">
      <c r="A23" s="8" t="s">
        <v>135</v>
      </c>
      <c r="B23" s="9" t="s">
        <v>136</v>
      </c>
      <c r="C23" s="2">
        <v>5000</v>
      </c>
      <c r="D23" s="20">
        <f t="shared" si="0"/>
        <v>0</v>
      </c>
      <c r="E23" s="20">
        <f t="shared" si="1"/>
        <v>0</v>
      </c>
      <c r="F23" s="2">
        <v>5000</v>
      </c>
    </row>
    <row r="24" spans="1:6" ht="15.75" x14ac:dyDescent="0.2">
      <c r="A24" s="4"/>
      <c r="B24" s="13" t="s">
        <v>22</v>
      </c>
      <c r="C24" s="6">
        <f>C25+C35+C37+C40+C44</f>
        <v>561415436</v>
      </c>
      <c r="D24" s="19">
        <f t="shared" si="0"/>
        <v>545514</v>
      </c>
      <c r="E24" s="19">
        <f t="shared" si="1"/>
        <v>9.7167616887531949E-2</v>
      </c>
      <c r="F24" s="6">
        <f>F25+F35+F37+F40+F44</f>
        <v>561960950</v>
      </c>
    </row>
    <row r="25" spans="1:6" ht="15.75" x14ac:dyDescent="0.2">
      <c r="A25" s="8" t="s">
        <v>23</v>
      </c>
      <c r="B25" s="11" t="s">
        <v>24</v>
      </c>
      <c r="C25" s="2">
        <f>SUM(C26:C34)</f>
        <v>452119060</v>
      </c>
      <c r="D25" s="20">
        <f t="shared" si="0"/>
        <v>0</v>
      </c>
      <c r="E25" s="20">
        <f t="shared" si="1"/>
        <v>0</v>
      </c>
      <c r="F25" s="2">
        <f>SUM(F26:F34)</f>
        <v>452119060</v>
      </c>
    </row>
    <row r="26" spans="1:6" ht="31.5" x14ac:dyDescent="0.2">
      <c r="A26" s="8" t="s">
        <v>93</v>
      </c>
      <c r="B26" s="9" t="s">
        <v>94</v>
      </c>
      <c r="C26" s="2">
        <v>1273000</v>
      </c>
      <c r="D26" s="20">
        <f t="shared" si="0"/>
        <v>0</v>
      </c>
      <c r="E26" s="20">
        <f t="shared" si="1"/>
        <v>0</v>
      </c>
      <c r="F26" s="2">
        <v>1273000</v>
      </c>
    </row>
    <row r="27" spans="1:6" ht="47.25" x14ac:dyDescent="0.2">
      <c r="A27" s="8" t="s">
        <v>25</v>
      </c>
      <c r="B27" s="14" t="s">
        <v>26</v>
      </c>
      <c r="C27" s="2">
        <v>380380000</v>
      </c>
      <c r="D27" s="20">
        <f t="shared" si="0"/>
        <v>0</v>
      </c>
      <c r="E27" s="20">
        <f t="shared" si="1"/>
        <v>0</v>
      </c>
      <c r="F27" s="2">
        <v>380380000</v>
      </c>
    </row>
    <row r="28" spans="1:6" ht="47.25" x14ac:dyDescent="0.2">
      <c r="A28" s="8" t="s">
        <v>27</v>
      </c>
      <c r="B28" s="9" t="s">
        <v>28</v>
      </c>
      <c r="C28" s="2">
        <v>659688</v>
      </c>
      <c r="D28" s="21">
        <f>D29+D42+D44+D48+D52</f>
        <v>423906</v>
      </c>
      <c r="E28" s="21">
        <f>E29+E42+E44+E48+E52</f>
        <v>2.3062058309894411</v>
      </c>
      <c r="F28" s="2">
        <v>659688</v>
      </c>
    </row>
    <row r="29" spans="1:6" ht="47.25" x14ac:dyDescent="0.2">
      <c r="A29" s="8" t="s">
        <v>29</v>
      </c>
      <c r="B29" s="9" t="s">
        <v>30</v>
      </c>
      <c r="C29" s="2">
        <v>191522</v>
      </c>
      <c r="D29" s="20">
        <f t="shared" si="0"/>
        <v>0</v>
      </c>
      <c r="E29" s="20">
        <f t="shared" si="1"/>
        <v>0</v>
      </c>
      <c r="F29" s="2">
        <v>191522</v>
      </c>
    </row>
    <row r="30" spans="1:6" ht="31.5" x14ac:dyDescent="0.2">
      <c r="A30" s="8" t="s">
        <v>31</v>
      </c>
      <c r="B30" s="9" t="s">
        <v>32</v>
      </c>
      <c r="C30" s="2">
        <v>60230300</v>
      </c>
      <c r="D30" s="20">
        <f t="shared" si="0"/>
        <v>0</v>
      </c>
      <c r="E30" s="20">
        <v>0</v>
      </c>
      <c r="F30" s="2">
        <v>60230300</v>
      </c>
    </row>
    <row r="31" spans="1:6" ht="63" x14ac:dyDescent="0.2">
      <c r="A31" s="8" t="s">
        <v>147</v>
      </c>
      <c r="B31" s="9" t="s">
        <v>137</v>
      </c>
      <c r="C31" s="2">
        <v>36</v>
      </c>
      <c r="D31" s="20">
        <f t="shared" si="0"/>
        <v>0</v>
      </c>
      <c r="E31" s="20">
        <v>0</v>
      </c>
      <c r="F31" s="2">
        <v>36</v>
      </c>
    </row>
    <row r="32" spans="1:6" ht="63" x14ac:dyDescent="0.2">
      <c r="A32" s="8" t="s">
        <v>148</v>
      </c>
      <c r="B32" s="9" t="s">
        <v>138</v>
      </c>
      <c r="C32" s="2">
        <v>14</v>
      </c>
      <c r="D32" s="20">
        <f t="shared" si="0"/>
        <v>0</v>
      </c>
      <c r="E32" s="20">
        <v>0</v>
      </c>
      <c r="F32" s="2">
        <v>14</v>
      </c>
    </row>
    <row r="33" spans="1:6" ht="47.25" x14ac:dyDescent="0.2">
      <c r="A33" s="8" t="s">
        <v>95</v>
      </c>
      <c r="B33" s="9" t="s">
        <v>96</v>
      </c>
      <c r="C33" s="2">
        <v>6000000</v>
      </c>
      <c r="D33" s="20">
        <f t="shared" si="0"/>
        <v>0</v>
      </c>
      <c r="E33" s="20">
        <f t="shared" si="1"/>
        <v>0</v>
      </c>
      <c r="F33" s="2">
        <v>6000000</v>
      </c>
    </row>
    <row r="34" spans="1:6" ht="63" x14ac:dyDescent="0.2">
      <c r="A34" s="8" t="s">
        <v>115</v>
      </c>
      <c r="B34" s="9" t="s">
        <v>116</v>
      </c>
      <c r="C34" s="2">
        <f>2900000+484500</f>
        <v>3384500</v>
      </c>
      <c r="D34" s="20">
        <f t="shared" si="0"/>
        <v>0</v>
      </c>
      <c r="E34" s="20">
        <f t="shared" si="1"/>
        <v>0</v>
      </c>
      <c r="F34" s="2">
        <f>2900000+484500</f>
        <v>3384500</v>
      </c>
    </row>
    <row r="35" spans="1:6" ht="15.75" x14ac:dyDescent="0.2">
      <c r="A35" s="8" t="s">
        <v>33</v>
      </c>
      <c r="B35" s="11" t="s">
        <v>34</v>
      </c>
      <c r="C35" s="2">
        <f t="shared" ref="C35" si="8">C36</f>
        <v>7018608</v>
      </c>
      <c r="D35" s="20">
        <f t="shared" si="0"/>
        <v>0</v>
      </c>
      <c r="E35" s="20">
        <f t="shared" si="1"/>
        <v>0</v>
      </c>
      <c r="F35" s="2">
        <f t="shared" ref="F35" si="9">F36</f>
        <v>7018608</v>
      </c>
    </row>
    <row r="36" spans="1:6" ht="15.75" x14ac:dyDescent="0.2">
      <c r="A36" s="8" t="s">
        <v>35</v>
      </c>
      <c r="B36" s="9" t="s">
        <v>36</v>
      </c>
      <c r="C36" s="2">
        <v>7018608</v>
      </c>
      <c r="D36" s="20">
        <f t="shared" si="0"/>
        <v>0</v>
      </c>
      <c r="E36" s="20">
        <f t="shared" si="1"/>
        <v>0</v>
      </c>
      <c r="F36" s="2">
        <v>7018608</v>
      </c>
    </row>
    <row r="37" spans="1:6" ht="15.75" x14ac:dyDescent="0.2">
      <c r="A37" s="8" t="s">
        <v>97</v>
      </c>
      <c r="B37" s="11" t="s">
        <v>108</v>
      </c>
      <c r="C37" s="2">
        <f t="shared" ref="C37" si="10">C38+C39</f>
        <v>7674868</v>
      </c>
      <c r="D37" s="20">
        <f t="shared" si="0"/>
        <v>121608</v>
      </c>
      <c r="E37" s="20">
        <f t="shared" si="1"/>
        <v>1.5844963066465851</v>
      </c>
      <c r="F37" s="2">
        <f t="shared" ref="F37" si="11">F38+F39</f>
        <v>7796476</v>
      </c>
    </row>
    <row r="38" spans="1:6" ht="15.75" x14ac:dyDescent="0.2">
      <c r="A38" s="8" t="s">
        <v>98</v>
      </c>
      <c r="B38" s="9" t="s">
        <v>149</v>
      </c>
      <c r="C38" s="2">
        <f>5352000+127100</f>
        <v>5479100</v>
      </c>
      <c r="D38" s="20">
        <v>0</v>
      </c>
      <c r="E38" s="20">
        <f t="shared" si="1"/>
        <v>0</v>
      </c>
      <c r="F38" s="2">
        <v>5479100</v>
      </c>
    </row>
    <row r="39" spans="1:6" ht="15.75" x14ac:dyDescent="0.2">
      <c r="A39" s="8" t="s">
        <v>99</v>
      </c>
      <c r="B39" s="9" t="s">
        <v>150</v>
      </c>
      <c r="C39" s="2">
        <f>2192900+2868</f>
        <v>2195768</v>
      </c>
      <c r="D39" s="20">
        <f t="shared" si="0"/>
        <v>121608</v>
      </c>
      <c r="E39" s="20">
        <f t="shared" si="1"/>
        <v>5.5382900197106437</v>
      </c>
      <c r="F39" s="2">
        <v>2317376</v>
      </c>
    </row>
    <row r="40" spans="1:6" ht="15.75" x14ac:dyDescent="0.2">
      <c r="A40" s="8" t="s">
        <v>37</v>
      </c>
      <c r="B40" s="11" t="s">
        <v>38</v>
      </c>
      <c r="C40" s="2">
        <f t="shared" ref="C40" si="12">SUM(C41:C43)</f>
        <v>76221800</v>
      </c>
      <c r="D40" s="20">
        <f t="shared" si="0"/>
        <v>0</v>
      </c>
      <c r="E40" s="20">
        <f t="shared" si="1"/>
        <v>0</v>
      </c>
      <c r="F40" s="2">
        <f t="shared" ref="F40" si="13">SUM(F41:F43)</f>
        <v>76221800</v>
      </c>
    </row>
    <row r="41" spans="1:6" ht="15.75" x14ac:dyDescent="0.2">
      <c r="A41" s="8" t="s">
        <v>100</v>
      </c>
      <c r="B41" s="9" t="s">
        <v>101</v>
      </c>
      <c r="C41" s="2">
        <v>66799900</v>
      </c>
      <c r="D41" s="20">
        <f t="shared" si="0"/>
        <v>0</v>
      </c>
      <c r="E41" s="20">
        <f t="shared" si="1"/>
        <v>0</v>
      </c>
      <c r="F41" s="2">
        <v>66799900</v>
      </c>
    </row>
    <row r="42" spans="1:6" ht="47.25" x14ac:dyDescent="0.2">
      <c r="A42" s="8" t="s">
        <v>59</v>
      </c>
      <c r="B42" s="14" t="s">
        <v>39</v>
      </c>
      <c r="C42" s="2">
        <v>1921900</v>
      </c>
      <c r="D42" s="20">
        <f t="shared" si="0"/>
        <v>0</v>
      </c>
      <c r="E42" s="20">
        <f t="shared" si="1"/>
        <v>0</v>
      </c>
      <c r="F42" s="2">
        <v>1921900</v>
      </c>
    </row>
    <row r="43" spans="1:6" ht="31.5" x14ac:dyDescent="0.2">
      <c r="A43" s="8" t="s">
        <v>102</v>
      </c>
      <c r="B43" s="9" t="s">
        <v>103</v>
      </c>
      <c r="C43" s="2">
        <v>7500000</v>
      </c>
      <c r="D43" s="20">
        <f t="shared" si="0"/>
        <v>0</v>
      </c>
      <c r="E43" s="20">
        <f t="shared" si="1"/>
        <v>0</v>
      </c>
      <c r="F43" s="2">
        <v>7500000</v>
      </c>
    </row>
    <row r="44" spans="1:6" ht="15.75" x14ac:dyDescent="0.2">
      <c r="A44" s="8" t="s">
        <v>40</v>
      </c>
      <c r="B44" s="11" t="s">
        <v>41</v>
      </c>
      <c r="C44" s="2">
        <f>SUM(C45:C73)</f>
        <v>18381100</v>
      </c>
      <c r="D44" s="20">
        <f t="shared" si="0"/>
        <v>423906</v>
      </c>
      <c r="E44" s="20">
        <f t="shared" si="1"/>
        <v>2.3062058309894411</v>
      </c>
      <c r="F44" s="2">
        <f>SUM(F45:F73)</f>
        <v>18805006</v>
      </c>
    </row>
    <row r="45" spans="1:6" ht="47.25" x14ac:dyDescent="0.2">
      <c r="A45" s="8" t="s">
        <v>68</v>
      </c>
      <c r="B45" s="9" t="s">
        <v>104</v>
      </c>
      <c r="C45" s="2">
        <f>26700+46000+15000+6000</f>
        <v>93700</v>
      </c>
      <c r="D45" s="22">
        <v>0</v>
      </c>
      <c r="E45" s="22"/>
      <c r="F45" s="2">
        <v>93700</v>
      </c>
    </row>
    <row r="46" spans="1:6" ht="63" x14ac:dyDescent="0.2">
      <c r="A46" s="8" t="s">
        <v>69</v>
      </c>
      <c r="B46" s="9" t="s">
        <v>105</v>
      </c>
      <c r="C46" s="2">
        <f>15000+88300+2000+20500+172900+15700</f>
        <v>314400</v>
      </c>
      <c r="D46" s="20">
        <f t="shared" si="0"/>
        <v>0</v>
      </c>
      <c r="E46" s="20">
        <f t="shared" si="1"/>
        <v>0</v>
      </c>
      <c r="F46" s="2">
        <v>314400</v>
      </c>
    </row>
    <row r="47" spans="1:6" ht="63" x14ac:dyDescent="0.2">
      <c r="A47" s="8" t="s">
        <v>117</v>
      </c>
      <c r="B47" s="9" t="s">
        <v>118</v>
      </c>
      <c r="C47" s="2">
        <f>8300+2300+16700+6700</f>
        <v>34000</v>
      </c>
      <c r="D47" s="20">
        <f t="shared" si="0"/>
        <v>0</v>
      </c>
      <c r="E47" s="20">
        <f t="shared" si="1"/>
        <v>0</v>
      </c>
      <c r="F47" s="2">
        <v>34000</v>
      </c>
    </row>
    <row r="48" spans="1:6" ht="63" x14ac:dyDescent="0.2">
      <c r="A48" s="8" t="s">
        <v>72</v>
      </c>
      <c r="B48" s="9" t="s">
        <v>73</v>
      </c>
      <c r="C48" s="2">
        <f>900+21600</f>
        <v>22500</v>
      </c>
      <c r="D48" s="20">
        <f t="shared" si="0"/>
        <v>0</v>
      </c>
      <c r="E48" s="20">
        <f t="shared" si="1"/>
        <v>0</v>
      </c>
      <c r="F48" s="2">
        <v>22500</v>
      </c>
    </row>
    <row r="49" spans="1:6" ht="78.75" x14ac:dyDescent="0.2">
      <c r="A49" s="8" t="s">
        <v>109</v>
      </c>
      <c r="B49" s="9" t="s">
        <v>125</v>
      </c>
      <c r="C49" s="2">
        <v>270000</v>
      </c>
      <c r="D49" s="20">
        <f t="shared" si="0"/>
        <v>0</v>
      </c>
      <c r="E49" s="20">
        <f t="shared" si="1"/>
        <v>0</v>
      </c>
      <c r="F49" s="2">
        <v>270000</v>
      </c>
    </row>
    <row r="50" spans="1:6" ht="63" x14ac:dyDescent="0.2">
      <c r="A50" s="8" t="s">
        <v>114</v>
      </c>
      <c r="B50" s="9" t="s">
        <v>126</v>
      </c>
      <c r="C50" s="2">
        <f>4000+113300</f>
        <v>117300</v>
      </c>
      <c r="D50" s="20">
        <f t="shared" si="0"/>
        <v>0</v>
      </c>
      <c r="E50" s="20">
        <f t="shared" si="1"/>
        <v>0</v>
      </c>
      <c r="F50" s="2">
        <v>117300</v>
      </c>
    </row>
    <row r="51" spans="1:6" ht="63" x14ac:dyDescent="0.2">
      <c r="A51" s="8" t="s">
        <v>67</v>
      </c>
      <c r="B51" s="9" t="s">
        <v>106</v>
      </c>
      <c r="C51" s="2">
        <f>58300+690000+4400</f>
        <v>752700</v>
      </c>
      <c r="D51" s="20">
        <f>F51-C51</f>
        <v>0</v>
      </c>
      <c r="E51" s="20">
        <f>(F51/C51)*100-100</f>
        <v>0</v>
      </c>
      <c r="F51" s="2">
        <f>58300+690000+4400</f>
        <v>752700</v>
      </c>
    </row>
    <row r="52" spans="1:6" ht="63" x14ac:dyDescent="0.2">
      <c r="A52" s="8" t="s">
        <v>143</v>
      </c>
      <c r="B52" s="9" t="s">
        <v>144</v>
      </c>
      <c r="C52" s="2">
        <v>8700</v>
      </c>
      <c r="D52" s="20">
        <f>F52-C52</f>
        <v>0</v>
      </c>
      <c r="E52" s="20">
        <f>(F52/C52)*100-100</f>
        <v>0</v>
      </c>
      <c r="F52" s="2">
        <v>8700</v>
      </c>
    </row>
    <row r="53" spans="1:6" ht="63" x14ac:dyDescent="0.2">
      <c r="A53" s="8" t="s">
        <v>122</v>
      </c>
      <c r="B53" s="9" t="s">
        <v>123</v>
      </c>
      <c r="C53" s="2">
        <v>1000</v>
      </c>
      <c r="D53" s="20">
        <f t="shared" si="0"/>
        <v>0</v>
      </c>
      <c r="E53" s="20">
        <f t="shared" si="1"/>
        <v>0</v>
      </c>
      <c r="F53" s="2">
        <v>1000</v>
      </c>
    </row>
    <row r="54" spans="1:6" ht="63" x14ac:dyDescent="0.2">
      <c r="A54" s="8" t="s">
        <v>127</v>
      </c>
      <c r="B54" s="9" t="s">
        <v>128</v>
      </c>
      <c r="C54" s="2">
        <v>13400</v>
      </c>
      <c r="D54" s="20">
        <f t="shared" si="0"/>
        <v>0</v>
      </c>
      <c r="E54" s="20"/>
      <c r="F54" s="2">
        <v>13400</v>
      </c>
    </row>
    <row r="55" spans="1:6" ht="47.25" x14ac:dyDescent="0.2">
      <c r="A55" s="8" t="s">
        <v>110</v>
      </c>
      <c r="B55" s="9" t="s">
        <v>111</v>
      </c>
      <c r="C55" s="2">
        <v>1700</v>
      </c>
      <c r="D55" s="20">
        <f t="shared" si="0"/>
        <v>0</v>
      </c>
      <c r="E55" s="20">
        <f t="shared" si="1"/>
        <v>0</v>
      </c>
      <c r="F55" s="2">
        <v>1700</v>
      </c>
    </row>
    <row r="56" spans="1:6" ht="78.75" x14ac:dyDescent="0.2">
      <c r="A56" s="8" t="s">
        <v>112</v>
      </c>
      <c r="B56" s="9" t="s">
        <v>113</v>
      </c>
      <c r="C56" s="2">
        <v>116700</v>
      </c>
      <c r="D56" s="20">
        <f t="shared" si="0"/>
        <v>0</v>
      </c>
      <c r="E56" s="20">
        <f t="shared" si="1"/>
        <v>0</v>
      </c>
      <c r="F56" s="2">
        <v>116700</v>
      </c>
    </row>
    <row r="57" spans="1:6" ht="63" x14ac:dyDescent="0.2">
      <c r="A57" s="8" t="s">
        <v>74</v>
      </c>
      <c r="B57" s="9" t="s">
        <v>75</v>
      </c>
      <c r="C57" s="2">
        <f>14900+281000+30000+50600+75400</f>
        <v>451900</v>
      </c>
      <c r="D57" s="20">
        <f t="shared" si="0"/>
        <v>0</v>
      </c>
      <c r="E57" s="20">
        <f t="shared" si="1"/>
        <v>0</v>
      </c>
      <c r="F57" s="2">
        <v>451900</v>
      </c>
    </row>
    <row r="58" spans="1:6" ht="94.5" x14ac:dyDescent="0.2">
      <c r="A58" s="8" t="s">
        <v>70</v>
      </c>
      <c r="B58" s="9" t="s">
        <v>129</v>
      </c>
      <c r="C58" s="2">
        <f>1500+46100+1700+7900</f>
        <v>57200</v>
      </c>
      <c r="D58" s="20">
        <f t="shared" si="0"/>
        <v>0</v>
      </c>
      <c r="E58" s="20">
        <f t="shared" si="1"/>
        <v>0</v>
      </c>
      <c r="F58" s="2">
        <v>57200</v>
      </c>
    </row>
    <row r="59" spans="1:6" ht="94.5" x14ac:dyDescent="0.2">
      <c r="A59" s="8" t="s">
        <v>60</v>
      </c>
      <c r="B59" s="9" t="s">
        <v>130</v>
      </c>
      <c r="C59" s="2">
        <v>80000</v>
      </c>
      <c r="D59" s="20">
        <f t="shared" si="0"/>
        <v>30000</v>
      </c>
      <c r="E59" s="20">
        <f t="shared" si="1"/>
        <v>37.5</v>
      </c>
      <c r="F59" s="2">
        <v>110000</v>
      </c>
    </row>
    <row r="60" spans="1:6" ht="63" x14ac:dyDescent="0.2">
      <c r="A60" s="8" t="s">
        <v>76</v>
      </c>
      <c r="B60" s="9" t="s">
        <v>77</v>
      </c>
      <c r="C60" s="2">
        <f>4000+300+12000</f>
        <v>16300</v>
      </c>
      <c r="D60" s="20">
        <f t="shared" si="0"/>
        <v>0</v>
      </c>
      <c r="E60" s="20"/>
      <c r="F60" s="2">
        <v>16300</v>
      </c>
    </row>
    <row r="61" spans="1:6" ht="78.75" x14ac:dyDescent="0.2">
      <c r="A61" s="8" t="s">
        <v>78</v>
      </c>
      <c r="B61" s="9" t="s">
        <v>119</v>
      </c>
      <c r="C61" s="2">
        <v>11700</v>
      </c>
      <c r="D61" s="20">
        <f t="shared" si="0"/>
        <v>0</v>
      </c>
      <c r="E61" s="20">
        <f t="shared" si="1"/>
        <v>0</v>
      </c>
      <c r="F61" s="2">
        <v>11700</v>
      </c>
    </row>
    <row r="62" spans="1:6" ht="63" x14ac:dyDescent="0.2">
      <c r="A62" s="8" t="s">
        <v>145</v>
      </c>
      <c r="B62" s="9" t="s">
        <v>146</v>
      </c>
      <c r="C62" s="2">
        <v>5000</v>
      </c>
      <c r="D62" s="20">
        <f t="shared" si="0"/>
        <v>0</v>
      </c>
      <c r="E62" s="20">
        <f t="shared" si="1"/>
        <v>0</v>
      </c>
      <c r="F62" s="2">
        <v>5000</v>
      </c>
    </row>
    <row r="63" spans="1:6" ht="47.25" x14ac:dyDescent="0.2">
      <c r="A63" s="8" t="s">
        <v>79</v>
      </c>
      <c r="B63" s="9" t="s">
        <v>80</v>
      </c>
      <c r="C63" s="2">
        <f>904600+1000+9900+3300+333300+333300+316700+8800+37300</f>
        <v>1948200</v>
      </c>
      <c r="D63" s="20">
        <f t="shared" si="0"/>
        <v>0</v>
      </c>
      <c r="E63" s="20">
        <f t="shared" si="1"/>
        <v>0</v>
      </c>
      <c r="F63" s="2">
        <v>1948200</v>
      </c>
    </row>
    <row r="64" spans="1:6" ht="47.25" x14ac:dyDescent="0.2">
      <c r="A64" s="8" t="s">
        <v>153</v>
      </c>
      <c r="B64" s="9" t="s">
        <v>154</v>
      </c>
      <c r="C64" s="2">
        <v>0</v>
      </c>
      <c r="D64" s="20">
        <f t="shared" si="0"/>
        <v>25000</v>
      </c>
      <c r="E64" s="20"/>
      <c r="F64" s="2">
        <v>25000</v>
      </c>
    </row>
    <row r="65" spans="1:6" ht="63" x14ac:dyDescent="0.2">
      <c r="A65" s="8" t="s">
        <v>71</v>
      </c>
      <c r="B65" s="9" t="s">
        <v>107</v>
      </c>
      <c r="C65" s="2">
        <f>58700+51300+2000+15000+156500+4453300+49600</f>
        <v>4786400</v>
      </c>
      <c r="D65" s="20">
        <f t="shared" si="0"/>
        <v>0</v>
      </c>
      <c r="E65" s="20">
        <f t="shared" si="1"/>
        <v>0</v>
      </c>
      <c r="F65" s="2">
        <v>4786400</v>
      </c>
    </row>
    <row r="66" spans="1:6" ht="94.5" x14ac:dyDescent="0.2">
      <c r="A66" s="8" t="s">
        <v>120</v>
      </c>
      <c r="B66" s="9" t="s">
        <v>121</v>
      </c>
      <c r="C66" s="2">
        <v>184400</v>
      </c>
      <c r="D66" s="20">
        <f t="shared" si="0"/>
        <v>0</v>
      </c>
      <c r="E66" s="20">
        <f t="shared" si="1"/>
        <v>0</v>
      </c>
      <c r="F66" s="2">
        <v>184400</v>
      </c>
    </row>
    <row r="67" spans="1:6" ht="47.25" x14ac:dyDescent="0.2">
      <c r="A67" s="8" t="s">
        <v>62</v>
      </c>
      <c r="B67" s="15" t="s">
        <v>63</v>
      </c>
      <c r="C67" s="2">
        <f>10300+337400</f>
        <v>347700</v>
      </c>
      <c r="D67" s="20">
        <f t="shared" si="0"/>
        <v>0</v>
      </c>
      <c r="E67" s="20">
        <f t="shared" si="1"/>
        <v>0</v>
      </c>
      <c r="F67" s="2">
        <v>347700</v>
      </c>
    </row>
    <row r="68" spans="1:6" ht="47.25" x14ac:dyDescent="0.2">
      <c r="A68" s="8" t="s">
        <v>64</v>
      </c>
      <c r="B68" s="15" t="s">
        <v>65</v>
      </c>
      <c r="C68" s="2">
        <f>200000+474700+382000</f>
        <v>1056700</v>
      </c>
      <c r="D68" s="22">
        <v>0</v>
      </c>
      <c r="E68" s="22"/>
      <c r="F68" s="2">
        <v>1056700</v>
      </c>
    </row>
    <row r="69" spans="1:6" ht="47.25" x14ac:dyDescent="0.2">
      <c r="A69" s="8" t="s">
        <v>66</v>
      </c>
      <c r="B69" s="15" t="s">
        <v>131</v>
      </c>
      <c r="C69" s="2">
        <f>3000000+40000+1382300+208000</f>
        <v>4630300</v>
      </c>
      <c r="D69" s="20">
        <f t="shared" si="0"/>
        <v>0</v>
      </c>
      <c r="E69" s="20">
        <f t="shared" si="1"/>
        <v>0</v>
      </c>
      <c r="F69" s="2">
        <v>4630300</v>
      </c>
    </row>
    <row r="70" spans="1:6" ht="31.5" x14ac:dyDescent="0.2">
      <c r="A70" s="8" t="s">
        <v>155</v>
      </c>
      <c r="B70" s="15" t="s">
        <v>156</v>
      </c>
      <c r="C70" s="2">
        <v>0</v>
      </c>
      <c r="D70" s="20">
        <f t="shared" si="0"/>
        <v>400000</v>
      </c>
      <c r="E70" s="20"/>
      <c r="F70" s="2">
        <v>400000</v>
      </c>
    </row>
    <row r="71" spans="1:6" ht="47.25" x14ac:dyDescent="0.2">
      <c r="A71" s="8" t="s">
        <v>141</v>
      </c>
      <c r="B71" s="15" t="s">
        <v>142</v>
      </c>
      <c r="C71" s="2">
        <v>59200</v>
      </c>
      <c r="D71" s="20">
        <f t="shared" si="0"/>
        <v>0</v>
      </c>
      <c r="E71" s="20">
        <f t="shared" si="1"/>
        <v>0</v>
      </c>
      <c r="F71" s="2">
        <v>59200</v>
      </c>
    </row>
    <row r="72" spans="1:6" ht="47.25" x14ac:dyDescent="0.2">
      <c r="A72" s="8" t="s">
        <v>157</v>
      </c>
      <c r="B72" s="15" t="s">
        <v>158</v>
      </c>
      <c r="C72" s="2">
        <v>0</v>
      </c>
      <c r="D72" s="20">
        <f t="shared" si="0"/>
        <v>-31094</v>
      </c>
      <c r="E72" s="20"/>
      <c r="F72" s="2">
        <v>-31094</v>
      </c>
    </row>
    <row r="73" spans="1:6" ht="31.5" x14ac:dyDescent="0.2">
      <c r="A73" s="8" t="s">
        <v>61</v>
      </c>
      <c r="B73" s="9" t="s">
        <v>132</v>
      </c>
      <c r="C73" s="2">
        <v>3000000</v>
      </c>
      <c r="D73" s="20">
        <f t="shared" si="0"/>
        <v>0</v>
      </c>
      <c r="E73" s="20">
        <f t="shared" si="1"/>
        <v>0</v>
      </c>
      <c r="F73" s="2">
        <v>3000000</v>
      </c>
    </row>
    <row r="74" spans="1:6" ht="15.75" x14ac:dyDescent="0.2">
      <c r="A74" s="4" t="s">
        <v>42</v>
      </c>
      <c r="B74" s="5" t="s">
        <v>43</v>
      </c>
      <c r="C74" s="6">
        <f>C75+C81+C82</f>
        <v>8238511400</v>
      </c>
      <c r="D74" s="19">
        <f>F74-C74</f>
        <v>274335082.11000061</v>
      </c>
      <c r="E74" s="19">
        <f t="shared" si="1"/>
        <v>3.3299108150775822</v>
      </c>
      <c r="F74" s="26">
        <f>F75+F81+F82+F80</f>
        <v>8512846482.1100006</v>
      </c>
    </row>
    <row r="75" spans="1:6" ht="15.75" x14ac:dyDescent="0.2">
      <c r="A75" s="8" t="s">
        <v>44</v>
      </c>
      <c r="B75" s="12" t="s">
        <v>45</v>
      </c>
      <c r="C75" s="2">
        <f>C76+C77+C78+C79</f>
        <v>8238511400</v>
      </c>
      <c r="D75" s="20">
        <f t="shared" si="0"/>
        <v>296946281.11000061</v>
      </c>
      <c r="E75" s="20">
        <f t="shared" si="1"/>
        <v>3.6043681521154411</v>
      </c>
      <c r="F75" s="24">
        <f>F76+F77+F78+F79</f>
        <v>8535457681.1100006</v>
      </c>
    </row>
    <row r="76" spans="1:6" ht="15.75" x14ac:dyDescent="0.2">
      <c r="A76" s="8" t="s">
        <v>46</v>
      </c>
      <c r="B76" s="9" t="s">
        <v>47</v>
      </c>
      <c r="C76" s="2">
        <v>401210100</v>
      </c>
      <c r="D76" s="20">
        <f t="shared" si="0"/>
        <v>0</v>
      </c>
      <c r="E76" s="20">
        <f t="shared" si="1"/>
        <v>0</v>
      </c>
      <c r="F76" s="2">
        <v>401210100</v>
      </c>
    </row>
    <row r="77" spans="1:6" ht="15.75" x14ac:dyDescent="0.2">
      <c r="A77" s="8" t="s">
        <v>48</v>
      </c>
      <c r="B77" s="9" t="s">
        <v>49</v>
      </c>
      <c r="C77" s="2">
        <v>2886486600</v>
      </c>
      <c r="D77" s="20">
        <f t="shared" si="0"/>
        <v>291135781.11000013</v>
      </c>
      <c r="E77" s="20">
        <f t="shared" si="1"/>
        <v>10.086164304729508</v>
      </c>
      <c r="F77" s="24">
        <f>2886486600+291135781.11</f>
        <v>3177622381.1100001</v>
      </c>
    </row>
    <row r="78" spans="1:6" ht="15.75" x14ac:dyDescent="0.2">
      <c r="A78" s="8" t="s">
        <v>50</v>
      </c>
      <c r="B78" s="9" t="s">
        <v>51</v>
      </c>
      <c r="C78" s="2">
        <v>4851418400</v>
      </c>
      <c r="D78" s="20">
        <f t="shared" si="0"/>
        <v>4010500</v>
      </c>
      <c r="E78" s="20">
        <f t="shared" si="1"/>
        <v>8.2666545519956003E-2</v>
      </c>
      <c r="F78" s="2">
        <f>4851418400+4010500</f>
        <v>4855428900</v>
      </c>
    </row>
    <row r="79" spans="1:6" ht="15.75" x14ac:dyDescent="0.2">
      <c r="A79" s="8" t="s">
        <v>52</v>
      </c>
      <c r="B79" s="9" t="s">
        <v>53</v>
      </c>
      <c r="C79" s="2">
        <v>99396300</v>
      </c>
      <c r="D79" s="20">
        <f t="shared" si="0"/>
        <v>1800000</v>
      </c>
      <c r="E79" s="20">
        <f t="shared" si="1"/>
        <v>1.8109326001068524</v>
      </c>
      <c r="F79" s="2">
        <f>99396300+300000+600000+500000+400000</f>
        <v>101196300</v>
      </c>
    </row>
    <row r="80" spans="1:6" ht="15.75" x14ac:dyDescent="0.2">
      <c r="A80" s="8" t="s">
        <v>159</v>
      </c>
      <c r="B80" s="9" t="s">
        <v>160</v>
      </c>
      <c r="C80" s="2">
        <v>0</v>
      </c>
      <c r="D80" s="20">
        <f t="shared" si="0"/>
        <v>-22608596</v>
      </c>
      <c r="E80" s="20"/>
      <c r="F80" s="2">
        <v>-22608596</v>
      </c>
    </row>
    <row r="81" spans="1:6" ht="15.75" x14ac:dyDescent="0.2">
      <c r="A81" s="8" t="s">
        <v>139</v>
      </c>
      <c r="B81" s="9" t="s">
        <v>140</v>
      </c>
      <c r="C81" s="2">
        <v>31094</v>
      </c>
      <c r="D81" s="20">
        <f t="shared" si="0"/>
        <v>0</v>
      </c>
      <c r="E81" s="20">
        <f t="shared" si="1"/>
        <v>0</v>
      </c>
      <c r="F81" s="2">
        <v>31094</v>
      </c>
    </row>
    <row r="82" spans="1:6" ht="31.5" x14ac:dyDescent="0.2">
      <c r="A82" s="8" t="s">
        <v>133</v>
      </c>
      <c r="B82" s="9" t="s">
        <v>134</v>
      </c>
      <c r="C82" s="2">
        <v>-31094</v>
      </c>
      <c r="D82" s="20">
        <f t="shared" si="0"/>
        <v>-2603</v>
      </c>
      <c r="E82" s="20"/>
      <c r="F82" s="2">
        <v>-33697</v>
      </c>
    </row>
    <row r="83" spans="1:6" ht="15.75" x14ac:dyDescent="0.2">
      <c r="A83" s="16"/>
      <c r="B83" s="13" t="s">
        <v>54</v>
      </c>
      <c r="C83" s="17">
        <f>C5+C74</f>
        <v>14170590468</v>
      </c>
      <c r="D83" s="19">
        <f t="shared" si="0"/>
        <v>274880596.11000061</v>
      </c>
      <c r="E83" s="19">
        <f t="shared" si="1"/>
        <v>1.9397963460360756</v>
      </c>
      <c r="F83" s="25">
        <f>F5+F74</f>
        <v>14445471064.110001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dcterms:created xsi:type="dcterms:W3CDTF">2018-12-18T05:09:39Z</dcterms:created>
  <dcterms:modified xsi:type="dcterms:W3CDTF">2025-04-07T05:29:47Z</dcterms:modified>
</cp:coreProperties>
</file>