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5. Сентябрь\На сайт размещено 10.09.2024\"/>
    </mc:Choice>
  </mc:AlternateContent>
  <bookViews>
    <workbookView xWindow="0" yWindow="0" windowWidth="14490" windowHeight="12360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'!$49:$49,'Приложение №1  '!$53:$53,'Приложение №1  '!$56:$62,'Приложение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'!$A$1:$B$93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'!$49:$49,'Приложение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'!$A$1:$B$93</definedName>
    <definedName name="Z_D98D50BE_849C_46DA_8784_1BBDD0B23E96_.wvu.Rows" localSheetId="0" hidden="1">'Приложение №1  '!#REF!,'Приложение №1  '!#REF!,'Приложение №1  '!$49:$49,'Приложение №1  '!$53:$53,'Приложение №1  '!$56:$62,'Приложение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2" l="1"/>
  <c r="E38" i="2"/>
  <c r="E23" i="2"/>
  <c r="E85" i="2"/>
  <c r="E86" i="2"/>
  <c r="F77" i="2"/>
  <c r="F87" i="2" s="1"/>
  <c r="F46" i="2"/>
  <c r="C86" i="2"/>
  <c r="C82" i="2"/>
  <c r="C80" i="2"/>
  <c r="C78" i="2" s="1"/>
  <c r="C77" i="2" s="1"/>
  <c r="C74" i="2"/>
  <c r="C70" i="2"/>
  <c r="C69" i="2"/>
  <c r="C68" i="2"/>
  <c r="C67" i="2"/>
  <c r="C65" i="2"/>
  <c r="C63" i="2"/>
  <c r="C62" i="2"/>
  <c r="C61" i="2"/>
  <c r="C60" i="2"/>
  <c r="C59" i="2"/>
  <c r="C58" i="2"/>
  <c r="C54" i="2"/>
  <c r="C53" i="2"/>
  <c r="C52" i="2"/>
  <c r="C46" i="2" s="1"/>
  <c r="C50" i="2"/>
  <c r="C49" i="2"/>
  <c r="C48" i="2"/>
  <c r="C47" i="2"/>
  <c r="C43" i="2"/>
  <c r="C41" i="2" s="1"/>
  <c r="C40" i="2"/>
  <c r="C39" i="2"/>
  <c r="C38" i="2"/>
  <c r="C37" i="2"/>
  <c r="C36" i="2"/>
  <c r="C35" i="2"/>
  <c r="C34" i="2"/>
  <c r="C33" i="2"/>
  <c r="C28" i="2"/>
  <c r="C25" i="2"/>
  <c r="C21" i="2"/>
  <c r="C18" i="2"/>
  <c r="C16" i="2"/>
  <c r="C15" i="2"/>
  <c r="C13" i="2"/>
  <c r="C9" i="2"/>
  <c r="C7" i="2"/>
  <c r="C6" i="2" s="1"/>
  <c r="C24" i="2" l="1"/>
  <c r="C5" i="2"/>
  <c r="C87" i="2" s="1"/>
  <c r="E74" i="2"/>
  <c r="E75" i="2"/>
  <c r="E76" i="2"/>
  <c r="D74" i="2"/>
  <c r="D75" i="2"/>
  <c r="D76" i="2"/>
  <c r="D85" i="2"/>
  <c r="D86" i="2"/>
  <c r="D31" i="2"/>
  <c r="D32" i="2"/>
  <c r="E25" i="2"/>
  <c r="E26" i="2"/>
  <c r="E27" i="2"/>
  <c r="F37" i="2"/>
  <c r="F36" i="2"/>
  <c r="D23" i="2"/>
  <c r="E87" i="2" l="1"/>
  <c r="D87" i="2"/>
  <c r="E60" i="2"/>
  <c r="E61" i="2"/>
  <c r="D26" i="2"/>
  <c r="D27" i="2"/>
  <c r="D61" i="2" l="1"/>
  <c r="D60" i="2"/>
  <c r="E37" i="2" l="1"/>
  <c r="E82" i="2"/>
  <c r="D37" i="2" l="1"/>
  <c r="D82" i="2"/>
  <c r="E11" i="2" l="1"/>
  <c r="D11" i="2"/>
  <c r="E24" i="2"/>
  <c r="D24" i="2"/>
  <c r="E41" i="2"/>
  <c r="D41" i="2"/>
  <c r="E57" i="2"/>
  <c r="E59" i="2"/>
  <c r="E63" i="2"/>
  <c r="E65" i="2"/>
  <c r="E66" i="2" l="1"/>
  <c r="E67" i="2"/>
  <c r="E68" i="2"/>
  <c r="E70" i="2"/>
  <c r="E73" i="2"/>
  <c r="E77" i="2"/>
  <c r="E78" i="2"/>
  <c r="E79" i="2"/>
  <c r="E80" i="2"/>
  <c r="E81" i="2"/>
  <c r="D58" i="2"/>
  <c r="D59" i="2"/>
  <c r="D62" i="2"/>
  <c r="D63" i="2"/>
  <c r="D65" i="2"/>
  <c r="D66" i="2"/>
  <c r="D67" i="2"/>
  <c r="D68" i="2"/>
  <c r="D69" i="2"/>
  <c r="D70" i="2"/>
  <c r="D73" i="2"/>
  <c r="D77" i="2"/>
  <c r="D78" i="2"/>
  <c r="D79" i="2"/>
  <c r="D80" i="2"/>
  <c r="D81" i="2"/>
  <c r="E5" i="2" l="1"/>
  <c r="D5" i="2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9" i="2"/>
  <c r="E33" i="2"/>
  <c r="E34" i="2"/>
  <c r="E35" i="2"/>
  <c r="E36" i="2"/>
  <c r="E39" i="2"/>
  <c r="E40" i="2"/>
  <c r="E42" i="2"/>
  <c r="E44" i="2"/>
  <c r="E46" i="2"/>
  <c r="E47" i="2"/>
  <c r="E48" i="2"/>
  <c r="E49" i="2"/>
  <c r="E51" i="2"/>
  <c r="E52" i="2"/>
  <c r="E53" i="2"/>
  <c r="E54" i="2"/>
  <c r="E55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5" i="2"/>
  <c r="D29" i="2"/>
  <c r="D30" i="2"/>
  <c r="D33" i="2"/>
  <c r="D34" i="2"/>
  <c r="D35" i="2"/>
  <c r="D36" i="2"/>
  <c r="D39" i="2"/>
  <c r="D40" i="2"/>
  <c r="D42" i="2"/>
  <c r="D44" i="2"/>
  <c r="D46" i="2"/>
  <c r="D47" i="2"/>
  <c r="D48" i="2"/>
  <c r="D49" i="2"/>
  <c r="D50" i="2"/>
  <c r="D51" i="2"/>
  <c r="D52" i="2"/>
  <c r="D53" i="2"/>
  <c r="D54" i="2"/>
  <c r="D55" i="2"/>
  <c r="D57" i="2"/>
  <c r="E28" i="2" l="1"/>
  <c r="D28" i="2"/>
  <c r="D56" i="2"/>
  <c r="E43" i="2"/>
  <c r="D43" i="2"/>
  <c r="D6" i="2" l="1"/>
  <c r="E6" i="2"/>
</calcChain>
</file>

<file path=xl/sharedStrings.xml><?xml version="1.0" encoding="utf-8"?>
<sst xmlns="http://schemas.openxmlformats.org/spreadsheetml/2006/main" count="169" uniqueCount="169">
  <si>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</si>
  <si>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</si>
  <si>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</si>
  <si>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</si>
  <si>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</si>
  <si>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</si>
  <si>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</si>
  <si>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</si>
  <si>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</si>
  <si>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</si>
  <si>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</si>
  <si>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</si>
  <si>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</si>
  <si>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</si>
  <si>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</si>
  <si>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</si>
  <si>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</si>
  <si>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</si>
  <si>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</si>
  <si>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</si>
  <si>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</si>
  <si>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</si>
  <si>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</si>
  <si>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</si>
  <si>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</si>
  <si>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</si>
  <si>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</si>
  <si>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</si>
  <si>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</si>
  <si>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</si>
  <si>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</si>
  <si>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</si>
  <si>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</si>
  <si>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</si>
  <si>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</si>
  <si>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</si>
  <si>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</si>
  <si>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</si>
  <si>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</si>
  <si>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</si>
  <si>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</si>
  <si>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</si>
  <si>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</si>
  <si>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</si>
  <si>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</si>
  <si>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</si>
  <si>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</si>
  <si>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</si>
  <si>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</si>
  <si>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</si>
  <si>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</si>
  <si>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</si>
  <si>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</si>
  <si>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</si>
  <si>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</si>
  <si>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</si>
  <si>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</si>
  <si>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</si>
  <si>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</si>
  <si>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</si>
  <si>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</si>
  <si>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</si>
  <si>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</si>
  <si>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</si>
  <si>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</si>
  <si>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</si>
  <si>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</si>
  <si>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</si>
  <si>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</si>
  <si>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</si>
  <si>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</si>
  <si>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</si>
  <si>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</si>
  <si>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</si>
  <si>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</si>
  <si>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</si>
  <si>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</si>
  <si>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</si>
  <si>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</si>
  <si>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</si>
  <si>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</si>
  <si>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</si>
  <si>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</si>
  <si>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</si>
  <si>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</si>
  <si>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</si>
  <si>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</si>
  <si>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</si>
  <si>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</si>
  <si>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</si>
  <si>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</si>
  <si>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</si>
  <si>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</si>
  <si>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</si>
  <si>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</si>
  <si>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</si>
  <si>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</si>
  <si>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</si>
  <si>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</si>
  <si>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</si>
  <si>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</si>
  <si>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</si>
  <si>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</si>
  <si>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</si>
  <si>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</si>
  <si>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</si>
  <si>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</si>
  <si>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</si>
  <si>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</si>
  <si>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</si>
  <si>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</si>
  <si>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</si>
  <si>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</si>
  <si>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</si>
  <si>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</si>
  <si>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</si>
  <si>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</si>
  <si>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</si>
  <si>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</si>
  <si>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</si>
  <si>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</si>
  <si>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</si>
  <si>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</si>
  <si>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</si>
  <si>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</si>
  <si>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</si>
  <si>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</si>
  <si>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</si>
  <si>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</si>
  <si>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</si>
  <si>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</si>
  <si>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</si>
  <si>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</si>
  <si>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</si>
  <si>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</si>
  <si>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</si>
  <si>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</si>
  <si>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</si>
  <si>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</si>
  <si>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Уточнённый бюджет на 2024 год с учётом поправок, в рублях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</si>
  <si>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</si>
  <si>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</si>
  <si>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</si>
  <si>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</si>
  <si>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</si>
  <si>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</si>
  <si>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</si>
  <si>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</si>
  <si>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</si>
  <si>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</si>
  <si>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</si>
  <si>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</si>
  <si>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</si>
  <si>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</si>
  <si>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</si>
  <si>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</si>
  <si>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</si>
  <si>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</si>
  <si>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</si>
  <si>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</si>
  <si>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</si>
  <si>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</si>
  <si>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</si>
  <si>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</si>
  <si>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</si>
  <si>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</si>
  <si>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</si>
  <si>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</si>
  <si>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Утвержденный план от 16.07.2024 № 606-VII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</si>
</sst>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5" fillId="0" borderId="0"/>
    <xf numFmtId="49" fontId="8" fillId="2" borderId="4">
      <alignment horizontal="left" vertical="top" wrapText="1"/>
    </xf>
    <xf numFmtId="0" fontId="1" fillId="3" borderId="4">
      <alignment horizontal="left" vertical="top" wrapText="1"/>
    </xf>
    <xf numFmtId="0" fontId="1" fillId="0" borderId="5">
      <alignment horizontal="right" vertical="top"/>
    </xf>
    <xf numFmtId="0" fontId="1" fillId="0" borderId="5">
      <alignment horizontal="right" vertical="top"/>
    </xf>
    <xf numFmtId="0" fontId="1" fillId="4" borderId="5">
      <alignment horizontal="right" vertical="top"/>
    </xf>
    <xf numFmtId="49" fontId="1" fillId="5" borderId="5">
      <alignment horizontal="left" vertical="top" wrapText="1"/>
    </xf>
    <xf numFmtId="49" fontId="1" fillId="6" borderId="5">
      <alignment horizontal="left" vertical="top"/>
    </xf>
    <xf numFmtId="49" fontId="9" fillId="0" borderId="5">
      <alignment horizontal="left" vertical="top"/>
    </xf>
    <xf numFmtId="0" fontId="1" fillId="7" borderId="5">
      <alignment horizontal="left" vertical="top" wrapText="1"/>
    </xf>
    <xf numFmtId="0" fontId="9" fillId="0" borderId="5">
      <alignment horizontal="left" vertical="top" wrapText="1"/>
    </xf>
    <xf numFmtId="0" fontId="1" fillId="8" borderId="5">
      <alignment horizontal="left" vertical="top" wrapText="1"/>
    </xf>
    <xf numFmtId="0" fontId="1" fillId="9" borderId="5">
      <alignment horizontal="left" vertical="top" wrapText="1"/>
    </xf>
    <xf numFmtId="0" fontId="1" fillId="10" borderId="5">
      <alignment horizontal="left" vertical="top" wrapText="1"/>
    </xf>
    <xf numFmtId="0" fontId="1" fillId="5" borderId="5">
      <alignment horizontal="left" vertical="top" wrapText="1"/>
    </xf>
    <xf numFmtId="0" fontId="1" fillId="0" borderId="5">
      <alignment horizontal="left" vertical="top" wrapText="1"/>
    </xf>
    <xf numFmtId="0" fontId="10" fillId="0" borderId="0">
      <alignment horizontal="left" vertical="top"/>
    </xf>
    <xf numFmtId="0" fontId="5" fillId="0" borderId="0"/>
    <xf numFmtId="0" fontId="1" fillId="7" borderId="6">
      <alignment horizontal="right" vertical="top"/>
    </xf>
    <xf numFmtId="0" fontId="1" fillId="8" borderId="6">
      <alignment horizontal="right" vertical="top"/>
    </xf>
    <xf numFmtId="0" fontId="1" fillId="0" borderId="5">
      <alignment horizontal="right" vertical="top"/>
    </xf>
    <xf numFmtId="0" fontId="1" fillId="0" borderId="5">
      <alignment horizontal="right" vertical="top"/>
    </xf>
    <xf numFmtId="0" fontId="1" fillId="9" borderId="6">
      <alignment horizontal="right" vertical="top"/>
    </xf>
    <xf numFmtId="0" fontId="1" fillId="0" borderId="5">
      <alignment horizontal="right" vertical="top"/>
    </xf>
    <xf numFmtId="49" fontId="11" fillId="11" borderId="5">
      <alignment horizontal="left" vertical="top" wrapText="1"/>
    </xf>
    <xf numFmtId="49" fontId="1" fillId="0" borderId="5">
      <alignment horizontal="left" vertical="top" wrapText="1"/>
    </xf>
    <xf numFmtId="0" fontId="1" fillId="5" borderId="5">
      <alignment horizontal="left" vertical="top" wrapText="1"/>
    </xf>
    <xf numFmtId="0" fontId="1" fillId="0" borderId="5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9" fillId="0" borderId="1">
      <alignment horizontal="left" vertical="top"/>
    </xf>
    <xf numFmtId="0" fontId="1" fillId="7" borderId="1">
      <alignment horizontal="left" vertical="top" wrapText="1"/>
    </xf>
    <xf numFmtId="0" fontId="9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1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3" fontId="2" fillId="0" borderId="5" xfId="2" applyNumberFormat="1" applyFont="1" applyFill="1" applyBorder="1" applyAlignment="1" applyProtection="1">
      <alignment horizontal="center" vertical="center" wrapText="1"/>
    </xf>
    <xf numFmtId="49" fontId="2" fillId="0" borderId="5" xfId="2" applyNumberFormat="1" applyFont="1" applyFill="1" applyBorder="1" applyAlignment="1" applyProtection="1">
      <alignment horizontal="left" vertical="center" wrapText="1"/>
    </xf>
    <xf numFmtId="49" fontId="2" fillId="0" borderId="5" xfId="2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/>
    </xf>
    <xf numFmtId="4" fontId="2" fillId="0" borderId="5" xfId="2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9"/>
      <c r="B1" s="10"/>
    </row>
    <row r="2" spans="1:6" x14ac:dyDescent="0.3">
      <c r="A2" s="9"/>
      <c r="B2" s="10"/>
    </row>
    <row r="3" spans="1:6" ht="93.75" customHeight="1" x14ac:dyDescent="0.3">
      <c r="A3" s="11" t="s">
        <v>0</v>
      </c>
      <c r="B3" s="11" t="s">
        <v>1</v>
      </c>
      <c r="C3" s="26" t="s">
        <v>168</v>
      </c>
      <c r="D3" s="6" t="s">
        <v>55</v>
      </c>
      <c r="E3" s="7" t="s">
        <v>56</v>
      </c>
      <c r="F3" s="8" t="s">
        <v>139</v>
      </c>
    </row>
    <row r="4" spans="1:6" ht="13.5" customHeight="1" x14ac:dyDescent="0.3">
      <c r="A4" s="12">
        <v>1</v>
      </c>
      <c r="B4" s="12">
        <v>2</v>
      </c>
      <c r="C4" s="27">
        <v>3</v>
      </c>
      <c r="D4" s="12">
        <v>4</v>
      </c>
      <c r="E4" s="12">
        <v>5</v>
      </c>
      <c r="F4" s="12">
        <v>6</v>
      </c>
    </row>
    <row r="5" spans="1:6" ht="37.5" x14ac:dyDescent="0.3">
      <c r="A5" s="13" t="s">
        <v>2</v>
      </c>
      <c r="B5" s="14" t="s">
        <v>3</v>
      </c>
      <c r="C5" s="15">
        <f>C6+C24</f>
        <v>5353782573</v>
      </c>
      <c r="D5" s="35">
        <f>F5-C5</f>
        <v>89338779</v>
      </c>
      <c r="E5" s="35">
        <f>(F5/C5)*100-100</f>
        <v>1.6687039075988963</v>
      </c>
      <c r="F5" s="15">
        <v>5443121352</v>
      </c>
    </row>
    <row r="6" spans="1:6" s="5" customFormat="1" x14ac:dyDescent="0.3">
      <c r="A6" s="13"/>
      <c r="B6" s="16" t="s">
        <v>4</v>
      </c>
      <c r="C6" s="15">
        <f>C7+C8+C9+C13+C21</f>
        <v>4592387100</v>
      </c>
      <c r="D6" s="35">
        <f>F6-C6</f>
        <v>25000</v>
      </c>
      <c r="E6" s="35">
        <f>(F6/C6)*100-100</f>
        <v>5.443791966115441E-4</v>
      </c>
      <c r="F6" s="15">
        <v>4592412100</v>
      </c>
    </row>
    <row r="7" spans="1:6" s="5" customFormat="1" x14ac:dyDescent="0.3">
      <c r="A7" s="17" t="s">
        <v>5</v>
      </c>
      <c r="B7" s="18" t="s">
        <v>128</v>
      </c>
      <c r="C7" s="19">
        <f>2787863300+869866500</f>
        <v>3657729800</v>
      </c>
      <c r="D7" s="35">
        <f t="shared" ref="D7:D87" si="0">F7-C7</f>
        <v>0</v>
      </c>
      <c r="E7" s="35">
        <f t="shared" ref="E7:E82" si="1">(F7/C7)*100-100</f>
        <v>0</v>
      </c>
      <c r="F7" s="19">
        <v>3657729800</v>
      </c>
    </row>
    <row r="8" spans="1:6" ht="22.5" customHeight="1" x14ac:dyDescent="0.3">
      <c r="A8" s="17" t="s">
        <v>6</v>
      </c>
      <c r="B8" s="20" t="s">
        <v>7</v>
      </c>
      <c r="C8" s="19">
        <v>13005000</v>
      </c>
      <c r="D8" s="36">
        <f t="shared" si="0"/>
        <v>0</v>
      </c>
      <c r="E8" s="36">
        <f t="shared" si="1"/>
        <v>0</v>
      </c>
      <c r="F8" s="19">
        <v>13005000</v>
      </c>
    </row>
    <row r="9" spans="1:6" x14ac:dyDescent="0.3">
      <c r="A9" s="17" t="s">
        <v>8</v>
      </c>
      <c r="B9" s="20" t="s">
        <v>9</v>
      </c>
      <c r="C9" s="19">
        <f>C10+C11+C12</f>
        <v>659275000</v>
      </c>
      <c r="D9" s="36">
        <f t="shared" si="0"/>
        <v>0</v>
      </c>
      <c r="E9" s="36">
        <f t="shared" si="1"/>
        <v>0</v>
      </c>
      <c r="F9" s="19">
        <v>659275000</v>
      </c>
    </row>
    <row r="10" spans="1:6" x14ac:dyDescent="0.3">
      <c r="A10" s="17" t="s">
        <v>10</v>
      </c>
      <c r="B10" s="18" t="s">
        <v>81</v>
      </c>
      <c r="C10" s="19">
        <v>634575000</v>
      </c>
      <c r="D10" s="36">
        <f t="shared" si="0"/>
        <v>0</v>
      </c>
      <c r="E10" s="36">
        <f t="shared" si="1"/>
        <v>0</v>
      </c>
      <c r="F10" s="19">
        <v>634575000</v>
      </c>
    </row>
    <row r="11" spans="1:6" x14ac:dyDescent="0.3">
      <c r="A11" s="17" t="s">
        <v>11</v>
      </c>
      <c r="B11" s="18" t="s">
        <v>82</v>
      </c>
      <c r="C11" s="19">
        <v>500000</v>
      </c>
      <c r="D11" s="36">
        <f t="shared" si="0"/>
        <v>0</v>
      </c>
      <c r="E11" s="36">
        <f t="shared" si="1"/>
        <v>0</v>
      </c>
      <c r="F11" s="19">
        <v>500000</v>
      </c>
    </row>
    <row r="12" spans="1:6" ht="37.5" x14ac:dyDescent="0.3">
      <c r="A12" s="17" t="s">
        <v>83</v>
      </c>
      <c r="B12" s="18" t="s">
        <v>84</v>
      </c>
      <c r="C12" s="19">
        <v>24200000</v>
      </c>
      <c r="D12" s="36">
        <f t="shared" si="0"/>
        <v>0</v>
      </c>
      <c r="E12" s="36">
        <f t="shared" si="1"/>
        <v>0</v>
      </c>
      <c r="F12" s="19">
        <v>24200000</v>
      </c>
    </row>
    <row r="13" spans="1:6" x14ac:dyDescent="0.3">
      <c r="A13" s="17" t="s">
        <v>12</v>
      </c>
      <c r="B13" s="21" t="s">
        <v>13</v>
      </c>
      <c r="C13" s="19">
        <f t="shared" ref="C13" si="2">C14+C18+C15</f>
        <v>237563300</v>
      </c>
      <c r="D13" s="36">
        <f t="shared" si="0"/>
        <v>0</v>
      </c>
      <c r="E13" s="36">
        <f t="shared" si="1"/>
        <v>0</v>
      </c>
      <c r="F13" s="19">
        <v>237563300</v>
      </c>
    </row>
    <row r="14" spans="1:6" ht="37.5" x14ac:dyDescent="0.3">
      <c r="A14" s="17" t="s">
        <v>85</v>
      </c>
      <c r="B14" s="18" t="s">
        <v>86</v>
      </c>
      <c r="C14" s="19">
        <v>95000000</v>
      </c>
      <c r="D14" s="36">
        <f t="shared" si="0"/>
        <v>0</v>
      </c>
      <c r="E14" s="36">
        <f t="shared" si="1"/>
        <v>0</v>
      </c>
      <c r="F14" s="19">
        <v>95000000</v>
      </c>
    </row>
    <row r="15" spans="1:6" x14ac:dyDescent="0.3">
      <c r="A15" s="17" t="s">
        <v>57</v>
      </c>
      <c r="B15" s="18" t="s">
        <v>58</v>
      </c>
      <c r="C15" s="19">
        <f t="shared" ref="C15" si="3">C16+C17</f>
        <v>61063300</v>
      </c>
      <c r="D15" s="36">
        <f t="shared" si="0"/>
        <v>0</v>
      </c>
      <c r="E15" s="36">
        <f t="shared" si="1"/>
        <v>0</v>
      </c>
      <c r="F15" s="19">
        <v>61063300</v>
      </c>
    </row>
    <row r="16" spans="1:6" x14ac:dyDescent="0.3">
      <c r="A16" s="17" t="s">
        <v>87</v>
      </c>
      <c r="B16" s="18" t="s">
        <v>88</v>
      </c>
      <c r="C16" s="19">
        <f>25000000+63300</f>
        <v>25063300</v>
      </c>
      <c r="D16" s="36">
        <f t="shared" si="0"/>
        <v>0</v>
      </c>
      <c r="E16" s="36">
        <f t="shared" si="1"/>
        <v>0</v>
      </c>
      <c r="F16" s="19">
        <v>25063300</v>
      </c>
    </row>
    <row r="17" spans="1:6" x14ac:dyDescent="0.3">
      <c r="A17" s="17" t="s">
        <v>89</v>
      </c>
      <c r="B17" s="18" t="s">
        <v>90</v>
      </c>
      <c r="C17" s="19">
        <v>36000000</v>
      </c>
      <c r="D17" s="36">
        <f t="shared" si="0"/>
        <v>0</v>
      </c>
      <c r="E17" s="36">
        <f t="shared" si="1"/>
        <v>0</v>
      </c>
      <c r="F17" s="19">
        <v>36000000</v>
      </c>
    </row>
    <row r="18" spans="1:6" x14ac:dyDescent="0.3">
      <c r="A18" s="17" t="s">
        <v>14</v>
      </c>
      <c r="B18" s="18" t="s">
        <v>15</v>
      </c>
      <c r="C18" s="19">
        <f t="shared" ref="C18" si="4">C19+C20</f>
        <v>81500000</v>
      </c>
      <c r="D18" s="36">
        <f t="shared" si="0"/>
        <v>0</v>
      </c>
      <c r="E18" s="36">
        <f t="shared" si="1"/>
        <v>0</v>
      </c>
      <c r="F18" s="19">
        <v>81500000</v>
      </c>
    </row>
    <row r="19" spans="1:6" ht="37.5" x14ac:dyDescent="0.3">
      <c r="A19" s="17" t="s">
        <v>16</v>
      </c>
      <c r="B19" s="18" t="s">
        <v>17</v>
      </c>
      <c r="C19" s="19">
        <v>65500000</v>
      </c>
      <c r="D19" s="36">
        <f t="shared" si="0"/>
        <v>0</v>
      </c>
      <c r="E19" s="36">
        <f t="shared" si="1"/>
        <v>0</v>
      </c>
      <c r="F19" s="19">
        <v>65500000</v>
      </c>
    </row>
    <row r="20" spans="1:6" ht="37.5" x14ac:dyDescent="0.3">
      <c r="A20" s="17" t="s">
        <v>18</v>
      </c>
      <c r="B20" s="18" t="s">
        <v>19</v>
      </c>
      <c r="C20" s="19">
        <v>16000000</v>
      </c>
      <c r="D20" s="36">
        <f t="shared" si="0"/>
        <v>0</v>
      </c>
      <c r="E20" s="36">
        <f t="shared" si="1"/>
        <v>0</v>
      </c>
      <c r="F20" s="19">
        <v>16000000</v>
      </c>
    </row>
    <row r="21" spans="1:6" x14ac:dyDescent="0.3">
      <c r="A21" s="17" t="s">
        <v>20</v>
      </c>
      <c r="B21" s="22" t="s">
        <v>21</v>
      </c>
      <c r="C21" s="19">
        <f>C22+C23</f>
        <v>24814000</v>
      </c>
      <c r="D21" s="36">
        <f t="shared" si="0"/>
        <v>25000</v>
      </c>
      <c r="E21" s="36">
        <f t="shared" si="1"/>
        <v>0.10074957685178276</v>
      </c>
      <c r="F21" s="19">
        <v>24839000</v>
      </c>
    </row>
    <row r="22" spans="1:6" ht="37.5" x14ac:dyDescent="0.3">
      <c r="A22" s="17" t="s">
        <v>91</v>
      </c>
      <c r="B22" s="18" t="s">
        <v>92</v>
      </c>
      <c r="C22" s="19">
        <v>24799000</v>
      </c>
      <c r="D22" s="36">
        <f t="shared" si="0"/>
        <v>0</v>
      </c>
      <c r="E22" s="36">
        <f t="shared" si="1"/>
        <v>0</v>
      </c>
      <c r="F22" s="19">
        <v>24799000</v>
      </c>
    </row>
    <row r="23" spans="1:6" x14ac:dyDescent="0.3">
      <c r="A23" s="17" t="s">
        <v>148</v>
      </c>
      <c r="B23" s="18" t="s">
        <v>149</v>
      </c>
      <c r="C23" s="19">
        <v>15000</v>
      </c>
      <c r="D23" s="36">
        <f t="shared" si="0"/>
        <v>25000</v>
      </c>
      <c r="E23" s="36">
        <f t="shared" si="1"/>
        <v>166.66666666666663</v>
      </c>
      <c r="F23" s="19">
        <v>40000</v>
      </c>
    </row>
    <row r="24" spans="1:6" x14ac:dyDescent="0.3">
      <c r="A24" s="13"/>
      <c r="B24" s="23" t="s">
        <v>22</v>
      </c>
      <c r="C24" s="15">
        <f>C25+C36+C38+C41+C46+C74</f>
        <v>761395473</v>
      </c>
      <c r="D24" s="35">
        <f t="shared" si="0"/>
        <v>89313779</v>
      </c>
      <c r="E24" s="36">
        <f t="shared" si="1"/>
        <v>11.730274498230429</v>
      </c>
      <c r="F24" s="15">
        <v>850709252</v>
      </c>
    </row>
    <row r="25" spans="1:6" ht="37.5" x14ac:dyDescent="0.3">
      <c r="A25" s="17" t="s">
        <v>23</v>
      </c>
      <c r="B25" s="21" t="s">
        <v>24</v>
      </c>
      <c r="C25" s="19">
        <f>SUM(C26:C35)</f>
        <v>448226221</v>
      </c>
      <c r="D25" s="36">
        <f t="shared" si="0"/>
        <v>30591767</v>
      </c>
      <c r="E25" s="36">
        <f t="shared" si="1"/>
        <v>6.8250730472102248</v>
      </c>
      <c r="F25" s="19">
        <v>478817988</v>
      </c>
    </row>
    <row r="26" spans="1:6" ht="37.5" x14ac:dyDescent="0.3">
      <c r="A26" s="17" t="s">
        <v>93</v>
      </c>
      <c r="B26" s="18" t="s">
        <v>94</v>
      </c>
      <c r="C26" s="19">
        <v>1570900</v>
      </c>
      <c r="D26" s="36">
        <f t="shared" si="0"/>
        <v>1071000</v>
      </c>
      <c r="E26" s="36">
        <f t="shared" si="1"/>
        <v>68.177477878922929</v>
      </c>
      <c r="F26" s="19">
        <v>2641900</v>
      </c>
    </row>
    <row r="27" spans="1:6" ht="74.25" customHeight="1" x14ac:dyDescent="0.3">
      <c r="A27" s="17" t="s">
        <v>25</v>
      </c>
      <c r="B27" s="24" t="s">
        <v>26</v>
      </c>
      <c r="C27" s="19">
        <v>364000000</v>
      </c>
      <c r="D27" s="36">
        <f t="shared" si="0"/>
        <v>28000000</v>
      </c>
      <c r="E27" s="36">
        <f t="shared" si="1"/>
        <v>7.6923076923076934</v>
      </c>
      <c r="F27" s="19">
        <v>392000000</v>
      </c>
    </row>
    <row r="28" spans="1:6" ht="71.25" customHeight="1" x14ac:dyDescent="0.3">
      <c r="A28" s="17" t="s">
        <v>27</v>
      </c>
      <c r="B28" s="18" t="s">
        <v>28</v>
      </c>
      <c r="C28" s="19">
        <f>752000+411520</f>
        <v>1163520</v>
      </c>
      <c r="D28" s="19">
        <f>D29+D42+D44+D48+D52</f>
        <v>29915802</v>
      </c>
      <c r="E28" s="19">
        <f>E29+E42+E44+E48+E52</f>
        <v>86.538232217139381</v>
      </c>
      <c r="F28" s="19">
        <v>2668912</v>
      </c>
    </row>
    <row r="29" spans="1:6" ht="63.75" customHeight="1" x14ac:dyDescent="0.3">
      <c r="A29" s="17" t="s">
        <v>29</v>
      </c>
      <c r="B29" s="18" t="s">
        <v>30</v>
      </c>
      <c r="C29" s="19">
        <v>191522</v>
      </c>
      <c r="D29" s="36">
        <f t="shared" si="0"/>
        <v>0</v>
      </c>
      <c r="E29" s="36">
        <f t="shared" si="1"/>
        <v>0</v>
      </c>
      <c r="F29" s="19">
        <v>191522</v>
      </c>
    </row>
    <row r="30" spans="1:6" ht="37.5" x14ac:dyDescent="0.3">
      <c r="A30" s="17" t="s">
        <v>31</v>
      </c>
      <c r="B30" s="18" t="s">
        <v>32</v>
      </c>
      <c r="C30" s="19">
        <v>59592000</v>
      </c>
      <c r="D30" s="36">
        <f t="shared" si="0"/>
        <v>0</v>
      </c>
      <c r="E30" s="36">
        <v>0</v>
      </c>
      <c r="F30" s="19">
        <v>59592000</v>
      </c>
    </row>
    <row r="31" spans="1:6" ht="93.75" x14ac:dyDescent="0.3">
      <c r="A31" s="17" t="s">
        <v>150</v>
      </c>
      <c r="B31" s="18" t="s">
        <v>151</v>
      </c>
      <c r="C31" s="19">
        <v>4194964</v>
      </c>
      <c r="D31" s="36">
        <f t="shared" si="0"/>
        <v>15039</v>
      </c>
      <c r="E31" s="36">
        <v>0</v>
      </c>
      <c r="F31" s="19">
        <v>4210003</v>
      </c>
    </row>
    <row r="32" spans="1:6" ht="75" x14ac:dyDescent="0.3">
      <c r="A32" s="17" t="s">
        <v>152</v>
      </c>
      <c r="B32" s="18" t="s">
        <v>153</v>
      </c>
      <c r="C32" s="19">
        <v>65</v>
      </c>
      <c r="D32" s="36">
        <f t="shared" si="0"/>
        <v>336</v>
      </c>
      <c r="E32" s="36">
        <v>0</v>
      </c>
      <c r="F32" s="19">
        <v>401</v>
      </c>
    </row>
    <row r="33" spans="1:6" ht="55.5" customHeight="1" x14ac:dyDescent="0.3">
      <c r="A33" s="17" t="s">
        <v>95</v>
      </c>
      <c r="B33" s="18" t="s">
        <v>96</v>
      </c>
      <c r="C33" s="19">
        <f>97500+3272250</f>
        <v>3369750</v>
      </c>
      <c r="D33" s="36">
        <f t="shared" si="0"/>
        <v>0</v>
      </c>
      <c r="E33" s="36">
        <f t="shared" si="1"/>
        <v>0</v>
      </c>
      <c r="F33" s="19">
        <v>3369750</v>
      </c>
    </row>
    <row r="34" spans="1:6" ht="74.25" customHeight="1" x14ac:dyDescent="0.3">
      <c r="A34" s="17" t="s">
        <v>97</v>
      </c>
      <c r="B34" s="18" t="s">
        <v>98</v>
      </c>
      <c r="C34" s="19">
        <f>6000000+4000000</f>
        <v>10000000</v>
      </c>
      <c r="D34" s="36">
        <f t="shared" si="0"/>
        <v>0</v>
      </c>
      <c r="E34" s="36">
        <f t="shared" si="1"/>
        <v>0</v>
      </c>
      <c r="F34" s="19">
        <v>10000000</v>
      </c>
    </row>
    <row r="35" spans="1:6" ht="90.75" customHeight="1" x14ac:dyDescent="0.3">
      <c r="A35" s="17" t="s">
        <v>119</v>
      </c>
      <c r="B35" s="18" t="s">
        <v>120</v>
      </c>
      <c r="C35" s="19">
        <f>2900000+1243500</f>
        <v>4143500</v>
      </c>
      <c r="D35" s="36">
        <f t="shared" si="0"/>
        <v>0</v>
      </c>
      <c r="E35" s="36">
        <f t="shared" si="1"/>
        <v>0</v>
      </c>
      <c r="F35" s="19">
        <v>4143500</v>
      </c>
    </row>
    <row r="36" spans="1:6" x14ac:dyDescent="0.3">
      <c r="A36" s="17" t="s">
        <v>33</v>
      </c>
      <c r="B36" s="21" t="s">
        <v>34</v>
      </c>
      <c r="C36" s="19">
        <f t="shared" ref="C36" si="5">C37</f>
        <v>6879210</v>
      </c>
      <c r="D36" s="36">
        <f t="shared" si="0"/>
        <v>0</v>
      </c>
      <c r="E36" s="36">
        <f t="shared" si="1"/>
        <v>0</v>
      </c>
      <c r="F36" s="19">
        <f t="shared" ref="F36" si="6">F37</f>
        <v>6879210</v>
      </c>
    </row>
    <row r="37" spans="1:6" x14ac:dyDescent="0.3">
      <c r="A37" s="17" t="s">
        <v>35</v>
      </c>
      <c r="B37" s="18" t="s">
        <v>36</v>
      </c>
      <c r="C37" s="19">
        <f>11465350-4586140</f>
        <v>6879210</v>
      </c>
      <c r="D37" s="36">
        <f t="shared" si="0"/>
        <v>0</v>
      </c>
      <c r="E37" s="36">
        <f t="shared" si="1"/>
        <v>0</v>
      </c>
      <c r="F37" s="19">
        <f>11465350-4586140</f>
        <v>6879210</v>
      </c>
    </row>
    <row r="38" spans="1:6" x14ac:dyDescent="0.3">
      <c r="A38" s="17" t="s">
        <v>99</v>
      </c>
      <c r="B38" s="21" t="s">
        <v>112</v>
      </c>
      <c r="C38" s="19">
        <f t="shared" ref="C38" si="7">C39+C40</f>
        <v>221157138</v>
      </c>
      <c r="D38" s="36">
        <v>0</v>
      </c>
      <c r="E38" s="36">
        <f t="shared" si="1"/>
        <v>6.8823996085534418</v>
      </c>
      <c r="F38" s="19">
        <v>236378056</v>
      </c>
    </row>
    <row r="39" spans="1:6" ht="37.5" x14ac:dyDescent="0.3">
      <c r="A39" s="17" t="s">
        <v>100</v>
      </c>
      <c r="B39" s="18" t="s">
        <v>101</v>
      </c>
      <c r="C39" s="19">
        <f>5579150+14700</f>
        <v>5593850</v>
      </c>
      <c r="D39" s="36">
        <f t="shared" si="0"/>
        <v>4166471</v>
      </c>
      <c r="E39" s="36">
        <f t="shared" si="1"/>
        <v>74.483066224514403</v>
      </c>
      <c r="F39" s="19">
        <v>9760321</v>
      </c>
    </row>
    <row r="40" spans="1:6" x14ac:dyDescent="0.3">
      <c r="A40" s="17" t="s">
        <v>102</v>
      </c>
      <c r="B40" s="18" t="s">
        <v>103</v>
      </c>
      <c r="C40" s="19">
        <f>4545982+17306+211000000</f>
        <v>215563288</v>
      </c>
      <c r="D40" s="36">
        <f t="shared" si="0"/>
        <v>11054447</v>
      </c>
      <c r="E40" s="36">
        <f t="shared" si="1"/>
        <v>5.1281677425517813</v>
      </c>
      <c r="F40" s="19">
        <v>226617735</v>
      </c>
    </row>
    <row r="41" spans="1:6" x14ac:dyDescent="0.3">
      <c r="A41" s="17" t="s">
        <v>37</v>
      </c>
      <c r="B41" s="21" t="s">
        <v>38</v>
      </c>
      <c r="C41" s="19">
        <f t="shared" ref="C41" si="8">SUM(C42:C44)</f>
        <v>66364130</v>
      </c>
      <c r="D41" s="36">
        <f t="shared" si="0"/>
        <v>38235411</v>
      </c>
      <c r="E41" s="36">
        <f t="shared" si="1"/>
        <v>57.614574318988275</v>
      </c>
      <c r="F41" s="19">
        <v>104599541</v>
      </c>
    </row>
    <row r="42" spans="1:6" x14ac:dyDescent="0.3">
      <c r="A42" s="17" t="s">
        <v>104</v>
      </c>
      <c r="B42" s="18" t="s">
        <v>105</v>
      </c>
      <c r="C42" s="19">
        <v>45906000</v>
      </c>
      <c r="D42" s="36">
        <f t="shared" si="0"/>
        <v>28000000</v>
      </c>
      <c r="E42" s="36">
        <f t="shared" si="1"/>
        <v>60.994205550472714</v>
      </c>
      <c r="F42" s="19">
        <v>73906000</v>
      </c>
    </row>
    <row r="43" spans="1:6" s="5" customFormat="1" ht="75" x14ac:dyDescent="0.3">
      <c r="A43" s="17" t="s">
        <v>59</v>
      </c>
      <c r="B43" s="24" t="s">
        <v>39</v>
      </c>
      <c r="C43" s="19">
        <f>7190000+4414000+1354130</f>
        <v>12958130</v>
      </c>
      <c r="D43" s="36">
        <f t="shared" si="0"/>
        <v>70762</v>
      </c>
      <c r="E43" s="36">
        <f t="shared" si="1"/>
        <v>0.54608188064173646</v>
      </c>
      <c r="F43" s="19">
        <v>13028892</v>
      </c>
    </row>
    <row r="44" spans="1:6" ht="48.75" customHeight="1" x14ac:dyDescent="0.3">
      <c r="A44" s="17" t="s">
        <v>106</v>
      </c>
      <c r="B44" s="18" t="s">
        <v>107</v>
      </c>
      <c r="C44" s="19">
        <v>7500000</v>
      </c>
      <c r="D44" s="36">
        <f t="shared" si="0"/>
        <v>1915802</v>
      </c>
      <c r="E44" s="36">
        <f t="shared" si="1"/>
        <v>25.544026666666667</v>
      </c>
      <c r="F44" s="19">
        <v>9415802</v>
      </c>
    </row>
    <row r="45" spans="1:6" ht="48.75" customHeight="1" x14ac:dyDescent="0.3">
      <c r="A45" s="34" t="s">
        <v>156</v>
      </c>
      <c r="B45" s="33" t="s">
        <v>157</v>
      </c>
      <c r="C45" s="32">
        <v>0</v>
      </c>
      <c r="D45" s="37">
        <v>0</v>
      </c>
      <c r="E45" s="37"/>
      <c r="F45" s="32">
        <v>8248847</v>
      </c>
    </row>
    <row r="46" spans="1:6" x14ac:dyDescent="0.3">
      <c r="A46" s="17" t="s">
        <v>40</v>
      </c>
      <c r="B46" s="21" t="s">
        <v>41</v>
      </c>
      <c r="C46" s="19">
        <f>SUM(C47:C73)</f>
        <v>18558094</v>
      </c>
      <c r="D46" s="36">
        <f t="shared" si="0"/>
        <v>5397216</v>
      </c>
      <c r="E46" s="36">
        <f t="shared" si="1"/>
        <v>29.082814215727126</v>
      </c>
      <c r="F46" s="19">
        <f>SUM(F47:F73)</f>
        <v>23955310</v>
      </c>
    </row>
    <row r="47" spans="1:6" ht="75" x14ac:dyDescent="0.3">
      <c r="A47" s="17" t="s">
        <v>68</v>
      </c>
      <c r="B47" s="18" t="s">
        <v>108</v>
      </c>
      <c r="C47" s="19">
        <f>13330+33850+15000+4670</f>
        <v>66850</v>
      </c>
      <c r="D47" s="36">
        <f t="shared" si="0"/>
        <v>0</v>
      </c>
      <c r="E47" s="36">
        <f t="shared" si="1"/>
        <v>0</v>
      </c>
      <c r="F47" s="19">
        <v>66850</v>
      </c>
    </row>
    <row r="48" spans="1:6" ht="81" customHeight="1" x14ac:dyDescent="0.3">
      <c r="A48" s="17" t="s">
        <v>69</v>
      </c>
      <c r="B48" s="18" t="s">
        <v>109</v>
      </c>
      <c r="C48" s="19">
        <f>9670+48330+6670+930+14670+135810+10170</f>
        <v>226250</v>
      </c>
      <c r="D48" s="36">
        <f t="shared" si="0"/>
        <v>0</v>
      </c>
      <c r="E48" s="36">
        <f t="shared" si="1"/>
        <v>0</v>
      </c>
      <c r="F48" s="19">
        <v>226250</v>
      </c>
    </row>
    <row r="49" spans="1:6" ht="75" x14ac:dyDescent="0.3">
      <c r="A49" s="17" t="s">
        <v>121</v>
      </c>
      <c r="B49" s="18" t="s">
        <v>122</v>
      </c>
      <c r="C49" s="19">
        <f>1300</f>
        <v>1300</v>
      </c>
      <c r="D49" s="36">
        <f t="shared" si="0"/>
        <v>5750</v>
      </c>
      <c r="E49" s="36">
        <f t="shared" si="1"/>
        <v>442.30769230769238</v>
      </c>
      <c r="F49" s="19">
        <v>7050</v>
      </c>
    </row>
    <row r="50" spans="1:6" ht="66.75" customHeight="1" x14ac:dyDescent="0.3">
      <c r="A50" s="17" t="s">
        <v>72</v>
      </c>
      <c r="B50" s="18" t="s">
        <v>73</v>
      </c>
      <c r="C50" s="19">
        <f>700+16560</f>
        <v>17260</v>
      </c>
      <c r="D50" s="36">
        <f t="shared" si="0"/>
        <v>0</v>
      </c>
      <c r="E50" s="36">
        <f t="shared" si="1"/>
        <v>0</v>
      </c>
      <c r="F50" s="19">
        <v>17260</v>
      </c>
    </row>
    <row r="51" spans="1:6" ht="99.75" customHeight="1" x14ac:dyDescent="0.3">
      <c r="A51" s="17" t="s">
        <v>113</v>
      </c>
      <c r="B51" s="18" t="s">
        <v>129</v>
      </c>
      <c r="C51" s="19">
        <v>131000</v>
      </c>
      <c r="D51" s="36">
        <f t="shared" si="0"/>
        <v>355000</v>
      </c>
      <c r="E51" s="36">
        <f t="shared" si="1"/>
        <v>270.99236641221376</v>
      </c>
      <c r="F51" s="19">
        <v>486000</v>
      </c>
    </row>
    <row r="52" spans="1:6" ht="87" customHeight="1" x14ac:dyDescent="0.3">
      <c r="A52" s="17" t="s">
        <v>118</v>
      </c>
      <c r="B52" s="18" t="s">
        <v>130</v>
      </c>
      <c r="C52" s="19">
        <f>5330+83330</f>
        <v>88660</v>
      </c>
      <c r="D52" s="36">
        <f t="shared" si="0"/>
        <v>0</v>
      </c>
      <c r="E52" s="36">
        <f t="shared" si="1"/>
        <v>0</v>
      </c>
      <c r="F52" s="19">
        <v>88660</v>
      </c>
    </row>
    <row r="53" spans="1:6" ht="89.25" customHeight="1" x14ac:dyDescent="0.3">
      <c r="A53" s="17" t="s">
        <v>67</v>
      </c>
      <c r="B53" s="18" t="s">
        <v>110</v>
      </c>
      <c r="C53" s="19">
        <f>882300</f>
        <v>882300</v>
      </c>
      <c r="D53" s="36">
        <f t="shared" si="0"/>
        <v>0</v>
      </c>
      <c r="E53" s="36">
        <f t="shared" si="1"/>
        <v>0</v>
      </c>
      <c r="F53" s="19">
        <v>882300</v>
      </c>
    </row>
    <row r="54" spans="1:6" ht="81.75" customHeight="1" x14ac:dyDescent="0.3">
      <c r="A54" s="17" t="s">
        <v>126</v>
      </c>
      <c r="B54" s="18" t="s">
        <v>127</v>
      </c>
      <c r="C54" s="19">
        <f>18330</f>
        <v>18330</v>
      </c>
      <c r="D54" s="36">
        <f t="shared" si="0"/>
        <v>0</v>
      </c>
      <c r="E54" s="36">
        <f t="shared" si="1"/>
        <v>0</v>
      </c>
      <c r="F54" s="19">
        <v>18330</v>
      </c>
    </row>
    <row r="55" spans="1:6" ht="75" x14ac:dyDescent="0.3">
      <c r="A55" s="17" t="s">
        <v>131</v>
      </c>
      <c r="B55" s="18" t="s">
        <v>132</v>
      </c>
      <c r="C55" s="19">
        <v>13400</v>
      </c>
      <c r="D55" s="36">
        <f t="shared" si="0"/>
        <v>0</v>
      </c>
      <c r="E55" s="36">
        <f t="shared" si="1"/>
        <v>0</v>
      </c>
      <c r="F55" s="19">
        <v>13400</v>
      </c>
    </row>
    <row r="56" spans="1:6" ht="75" hidden="1" x14ac:dyDescent="0.3">
      <c r="A56" s="17" t="s">
        <v>114</v>
      </c>
      <c r="B56" s="18" t="s">
        <v>115</v>
      </c>
      <c r="C56" s="19"/>
      <c r="D56" s="36">
        <f t="shared" si="0"/>
        <v>141700</v>
      </c>
      <c r="E56" s="36"/>
      <c r="F56" s="19">
        <v>141700</v>
      </c>
    </row>
    <row r="57" spans="1:6" ht="102.75" customHeight="1" x14ac:dyDescent="0.3">
      <c r="A57" s="17" t="s">
        <v>116</v>
      </c>
      <c r="B57" s="18" t="s">
        <v>117</v>
      </c>
      <c r="C57" s="19">
        <v>141700</v>
      </c>
      <c r="D57" s="36">
        <f t="shared" si="0"/>
        <v>0</v>
      </c>
      <c r="E57" s="36">
        <f t="shared" si="1"/>
        <v>0</v>
      </c>
      <c r="F57" s="19">
        <v>141700</v>
      </c>
    </row>
    <row r="58" spans="1:6" ht="83.25" customHeight="1" x14ac:dyDescent="0.3">
      <c r="A58" s="17" t="s">
        <v>74</v>
      </c>
      <c r="B58" s="18" t="s">
        <v>75</v>
      </c>
      <c r="C58" s="19">
        <f>16660+314110+20000+50000+137170</f>
        <v>537940</v>
      </c>
      <c r="D58" s="36">
        <f t="shared" si="0"/>
        <v>0</v>
      </c>
      <c r="E58" s="36"/>
      <c r="F58" s="19">
        <v>537940</v>
      </c>
    </row>
    <row r="59" spans="1:6" ht="119.25" customHeight="1" x14ac:dyDescent="0.3">
      <c r="A59" s="17" t="s">
        <v>70</v>
      </c>
      <c r="B59" s="18" t="s">
        <v>133</v>
      </c>
      <c r="C59" s="19">
        <f>2640+43290+1670+16940</f>
        <v>64540</v>
      </c>
      <c r="D59" s="36">
        <f t="shared" si="0"/>
        <v>0</v>
      </c>
      <c r="E59" s="36">
        <f t="shared" si="1"/>
        <v>0</v>
      </c>
      <c r="F59" s="19">
        <v>64540</v>
      </c>
    </row>
    <row r="60" spans="1:6" ht="112.5" x14ac:dyDescent="0.3">
      <c r="A60" s="17" t="s">
        <v>60</v>
      </c>
      <c r="B60" s="18" t="s">
        <v>134</v>
      </c>
      <c r="C60" s="19">
        <f>80000+20000</f>
        <v>100000</v>
      </c>
      <c r="D60" s="36">
        <f t="shared" si="0"/>
        <v>0</v>
      </c>
      <c r="E60" s="36">
        <f t="shared" si="1"/>
        <v>0</v>
      </c>
      <c r="F60" s="19">
        <v>100000</v>
      </c>
    </row>
    <row r="61" spans="1:6" ht="75" x14ac:dyDescent="0.3">
      <c r="A61" s="17" t="s">
        <v>76</v>
      </c>
      <c r="B61" s="18" t="s">
        <v>77</v>
      </c>
      <c r="C61" s="19">
        <f>21330+330+4130</f>
        <v>25790</v>
      </c>
      <c r="D61" s="36">
        <f t="shared" si="0"/>
        <v>0</v>
      </c>
      <c r="E61" s="36">
        <f t="shared" si="1"/>
        <v>0</v>
      </c>
      <c r="F61" s="19">
        <v>25790</v>
      </c>
    </row>
    <row r="62" spans="1:6" ht="111.75" customHeight="1" x14ac:dyDescent="0.3">
      <c r="A62" s="17" t="s">
        <v>78</v>
      </c>
      <c r="B62" s="18" t="s">
        <v>123</v>
      </c>
      <c r="C62" s="19">
        <f>17500</f>
        <v>17500</v>
      </c>
      <c r="D62" s="36">
        <f t="shared" si="0"/>
        <v>0</v>
      </c>
      <c r="E62" s="36"/>
      <c r="F62" s="19">
        <v>17500</v>
      </c>
    </row>
    <row r="63" spans="1:6" ht="75" x14ac:dyDescent="0.3">
      <c r="A63" s="17" t="s">
        <v>79</v>
      </c>
      <c r="B63" s="18" t="s">
        <v>80</v>
      </c>
      <c r="C63" s="19">
        <f>33300+1300+1164950+2000+1000+9070+3330+333330+276670+8350+20070</f>
        <v>1853370</v>
      </c>
      <c r="D63" s="36">
        <f t="shared" si="0"/>
        <v>0</v>
      </c>
      <c r="E63" s="36">
        <f t="shared" si="1"/>
        <v>0</v>
      </c>
      <c r="F63" s="19">
        <v>1853370</v>
      </c>
    </row>
    <row r="64" spans="1:6" ht="75" x14ac:dyDescent="0.3">
      <c r="A64" s="34" t="s">
        <v>166</v>
      </c>
      <c r="B64" s="33" t="s">
        <v>167</v>
      </c>
      <c r="C64" s="32">
        <v>0</v>
      </c>
      <c r="D64" s="37">
        <v>0</v>
      </c>
      <c r="E64" s="37"/>
      <c r="F64" s="32">
        <v>20000</v>
      </c>
    </row>
    <row r="65" spans="1:6" ht="75" x14ac:dyDescent="0.3">
      <c r="A65" s="17" t="s">
        <v>71</v>
      </c>
      <c r="B65" s="18" t="s">
        <v>111</v>
      </c>
      <c r="C65" s="19">
        <f>75700+1000+65170+1670+15000+141070+3997100+5000</f>
        <v>4301710</v>
      </c>
      <c r="D65" s="36">
        <f t="shared" si="0"/>
        <v>-4000</v>
      </c>
      <c r="E65" s="36">
        <f t="shared" si="1"/>
        <v>-9.2986277550082264E-2</v>
      </c>
      <c r="F65" s="19">
        <v>4297710</v>
      </c>
    </row>
    <row r="66" spans="1:6" ht="131.25" x14ac:dyDescent="0.3">
      <c r="A66" s="17" t="s">
        <v>135</v>
      </c>
      <c r="B66" s="18" t="s">
        <v>136</v>
      </c>
      <c r="C66" s="19">
        <v>90000</v>
      </c>
      <c r="D66" s="36">
        <f t="shared" si="0"/>
        <v>0</v>
      </c>
      <c r="E66" s="36">
        <f t="shared" si="1"/>
        <v>0</v>
      </c>
      <c r="F66" s="19">
        <v>90000</v>
      </c>
    </row>
    <row r="67" spans="1:6" ht="112.5" x14ac:dyDescent="0.3">
      <c r="A67" s="17" t="s">
        <v>124</v>
      </c>
      <c r="B67" s="18" t="s">
        <v>125</v>
      </c>
      <c r="C67" s="19">
        <f>33300+142170</f>
        <v>175470</v>
      </c>
      <c r="D67" s="36">
        <f t="shared" si="0"/>
        <v>0</v>
      </c>
      <c r="E67" s="36">
        <f t="shared" si="1"/>
        <v>0</v>
      </c>
      <c r="F67" s="19">
        <v>175470</v>
      </c>
    </row>
    <row r="68" spans="1:6" ht="56.25" x14ac:dyDescent="0.3">
      <c r="A68" s="17" t="s">
        <v>62</v>
      </c>
      <c r="B68" s="28" t="s">
        <v>63</v>
      </c>
      <c r="C68" s="19">
        <f>349100+10330</f>
        <v>359430</v>
      </c>
      <c r="D68" s="36">
        <f t="shared" si="0"/>
        <v>11000</v>
      </c>
      <c r="E68" s="36">
        <f t="shared" si="1"/>
        <v>3.0604011907742859</v>
      </c>
      <c r="F68" s="19">
        <v>370430</v>
      </c>
    </row>
    <row r="69" spans="1:6" ht="56.25" x14ac:dyDescent="0.3">
      <c r="A69" s="17" t="s">
        <v>64</v>
      </c>
      <c r="B69" s="28" t="s">
        <v>65</v>
      </c>
      <c r="C69" s="19">
        <f>882700+288514</f>
        <v>1171214</v>
      </c>
      <c r="D69" s="36">
        <f t="shared" si="0"/>
        <v>3006905</v>
      </c>
      <c r="E69" s="36"/>
      <c r="F69" s="19">
        <v>4178119</v>
      </c>
    </row>
    <row r="70" spans="1:6" ht="56.25" x14ac:dyDescent="0.3">
      <c r="A70" s="17" t="s">
        <v>66</v>
      </c>
      <c r="B70" s="28" t="s">
        <v>137</v>
      </c>
      <c r="C70" s="19">
        <f>3006700+1500000+767380</f>
        <v>5274080</v>
      </c>
      <c r="D70" s="36">
        <f t="shared" si="0"/>
        <v>1814941</v>
      </c>
      <c r="E70" s="36">
        <f t="shared" si="1"/>
        <v>34.412466250037937</v>
      </c>
      <c r="F70" s="19">
        <v>7089021</v>
      </c>
    </row>
    <row r="71" spans="1:6" ht="37.5" x14ac:dyDescent="0.3">
      <c r="A71" s="34" t="s">
        <v>162</v>
      </c>
      <c r="B71" s="38" t="s">
        <v>163</v>
      </c>
      <c r="C71" s="32">
        <v>0</v>
      </c>
      <c r="D71" s="37">
        <v>0</v>
      </c>
      <c r="E71" s="36"/>
      <c r="F71" s="32">
        <v>31100</v>
      </c>
    </row>
    <row r="72" spans="1:6" ht="56.25" x14ac:dyDescent="0.3">
      <c r="A72" s="34" t="s">
        <v>164</v>
      </c>
      <c r="B72" s="38" t="s">
        <v>165</v>
      </c>
      <c r="C72" s="32">
        <v>0</v>
      </c>
      <c r="D72" s="37">
        <v>0</v>
      </c>
      <c r="E72" s="36"/>
      <c r="F72" s="32">
        <v>14820</v>
      </c>
    </row>
    <row r="73" spans="1:6" ht="37.5" x14ac:dyDescent="0.3">
      <c r="A73" s="17" t="s">
        <v>61</v>
      </c>
      <c r="B73" s="18" t="s">
        <v>138</v>
      </c>
      <c r="C73" s="19">
        <v>3000000</v>
      </c>
      <c r="D73" s="36">
        <f t="shared" si="0"/>
        <v>0</v>
      </c>
      <c r="E73" s="36">
        <f t="shared" si="1"/>
        <v>0</v>
      </c>
      <c r="F73" s="19">
        <v>3000000</v>
      </c>
    </row>
    <row r="74" spans="1:6" x14ac:dyDescent="0.3">
      <c r="A74" s="17" t="s">
        <v>140</v>
      </c>
      <c r="B74" s="18" t="s">
        <v>141</v>
      </c>
      <c r="C74" s="19">
        <f>C75+C76</f>
        <v>210680</v>
      </c>
      <c r="D74" s="36">
        <f t="shared" si="0"/>
        <v>10167</v>
      </c>
      <c r="E74" s="36">
        <f t="shared" si="1"/>
        <v>4.8258021644199687</v>
      </c>
      <c r="F74" s="19">
        <v>220847</v>
      </c>
    </row>
    <row r="75" spans="1:6" x14ac:dyDescent="0.3">
      <c r="A75" s="17" t="s">
        <v>142</v>
      </c>
      <c r="B75" s="18" t="s">
        <v>143</v>
      </c>
      <c r="C75" s="19">
        <v>53680</v>
      </c>
      <c r="D75" s="36">
        <f t="shared" si="0"/>
        <v>10167</v>
      </c>
      <c r="E75" s="36">
        <f t="shared" si="1"/>
        <v>18.940014903129665</v>
      </c>
      <c r="F75" s="19">
        <v>63847</v>
      </c>
    </row>
    <row r="76" spans="1:6" x14ac:dyDescent="0.3">
      <c r="A76" s="17" t="s">
        <v>144</v>
      </c>
      <c r="B76" s="18" t="s">
        <v>145</v>
      </c>
      <c r="C76" s="19">
        <v>157000</v>
      </c>
      <c r="D76" s="36">
        <f t="shared" si="0"/>
        <v>0</v>
      </c>
      <c r="E76" s="36">
        <f t="shared" si="1"/>
        <v>0</v>
      </c>
      <c r="F76" s="19">
        <v>157000</v>
      </c>
    </row>
    <row r="77" spans="1:6" ht="30.75" customHeight="1" x14ac:dyDescent="0.3">
      <c r="A77" s="13" t="s">
        <v>42</v>
      </c>
      <c r="B77" s="14" t="s">
        <v>43</v>
      </c>
      <c r="C77" s="29">
        <f>C78+C86+C85</f>
        <v>7449037029.3899994</v>
      </c>
      <c r="D77" s="35">
        <f t="shared" si="0"/>
        <v>693443213.00000095</v>
      </c>
      <c r="E77" s="36">
        <f t="shared" si="1"/>
        <v>9.3091658729046003</v>
      </c>
      <c r="F77" s="29">
        <f>F78+F83+F84+F85+F86</f>
        <v>8142480242.3900003</v>
      </c>
    </row>
    <row r="78" spans="1:6" x14ac:dyDescent="0.3">
      <c r="A78" s="17" t="s">
        <v>44</v>
      </c>
      <c r="B78" s="22" t="s">
        <v>45</v>
      </c>
      <c r="C78" s="30">
        <f>C80+C81+C82+C79</f>
        <v>7455729130.3899994</v>
      </c>
      <c r="D78" s="36">
        <f t="shared" si="0"/>
        <v>289955800.00000095</v>
      </c>
      <c r="E78" s="36">
        <f t="shared" si="1"/>
        <v>3.8890334523839414</v>
      </c>
      <c r="F78" s="30">
        <v>7745684930.3900003</v>
      </c>
    </row>
    <row r="79" spans="1:6" x14ac:dyDescent="0.3">
      <c r="A79" s="17" t="s">
        <v>46</v>
      </c>
      <c r="B79" s="18" t="s">
        <v>47</v>
      </c>
      <c r="C79" s="30">
        <v>328521600</v>
      </c>
      <c r="D79" s="36">
        <f t="shared" si="0"/>
        <v>102337200</v>
      </c>
      <c r="E79" s="36">
        <f t="shared" si="1"/>
        <v>31.150828438677991</v>
      </c>
      <c r="F79" s="30">
        <v>430858800</v>
      </c>
    </row>
    <row r="80" spans="1:6" x14ac:dyDescent="0.3">
      <c r="A80" s="17" t="s">
        <v>48</v>
      </c>
      <c r="B80" s="18" t="s">
        <v>49</v>
      </c>
      <c r="C80" s="30">
        <f>2340019300+30.39+269969700</f>
        <v>2609989030.3899999</v>
      </c>
      <c r="D80" s="36">
        <f t="shared" si="0"/>
        <v>-43914100</v>
      </c>
      <c r="E80" s="36">
        <f t="shared" si="1"/>
        <v>-1.6825396386220888</v>
      </c>
      <c r="F80" s="30">
        <v>2566074930.3899999</v>
      </c>
    </row>
    <row r="81" spans="1:6" x14ac:dyDescent="0.3">
      <c r="A81" s="17" t="s">
        <v>50</v>
      </c>
      <c r="B81" s="18" t="s">
        <v>51</v>
      </c>
      <c r="C81" s="30">
        <v>4408968000</v>
      </c>
      <c r="D81" s="36">
        <f t="shared" si="0"/>
        <v>232323700</v>
      </c>
      <c r="E81" s="36">
        <f t="shared" si="1"/>
        <v>5.2693442093478637</v>
      </c>
      <c r="F81" s="30">
        <v>4641291700</v>
      </c>
    </row>
    <row r="82" spans="1:6" x14ac:dyDescent="0.3">
      <c r="A82" s="17" t="s">
        <v>52</v>
      </c>
      <c r="B82" s="18" t="s">
        <v>53</v>
      </c>
      <c r="C82" s="30">
        <f>108205500+45000</f>
        <v>108250500</v>
      </c>
      <c r="D82" s="36">
        <f t="shared" si="0"/>
        <v>-791000</v>
      </c>
      <c r="E82" s="36">
        <f t="shared" si="1"/>
        <v>-0.730712560219132</v>
      </c>
      <c r="F82" s="30">
        <v>107459500</v>
      </c>
    </row>
    <row r="83" spans="1:6" ht="37.5" x14ac:dyDescent="0.3">
      <c r="A83" s="34" t="s">
        <v>158</v>
      </c>
      <c r="B83" s="33" t="s">
        <v>159</v>
      </c>
      <c r="C83" s="32">
        <v>0</v>
      </c>
      <c r="D83" s="37">
        <v>0</v>
      </c>
      <c r="E83" s="36">
        <v>0</v>
      </c>
      <c r="F83" s="39">
        <v>403650000</v>
      </c>
    </row>
    <row r="84" spans="1:6" x14ac:dyDescent="0.3">
      <c r="A84" s="34" t="s">
        <v>160</v>
      </c>
      <c r="B84" s="33" t="s">
        <v>161</v>
      </c>
      <c r="C84" s="32">
        <v>0</v>
      </c>
      <c r="D84" s="37">
        <v>0</v>
      </c>
      <c r="E84" s="36">
        <v>0</v>
      </c>
      <c r="F84" s="39">
        <v>-162587</v>
      </c>
    </row>
    <row r="85" spans="1:6" x14ac:dyDescent="0.3">
      <c r="A85" s="17" t="s">
        <v>154</v>
      </c>
      <c r="B85" s="18" t="s">
        <v>155</v>
      </c>
      <c r="C85" s="30">
        <v>758604</v>
      </c>
      <c r="D85" s="36">
        <f t="shared" si="0"/>
        <v>0</v>
      </c>
      <c r="E85" s="36">
        <f t="shared" ref="E85:E86" si="9">(F85/C85)*100-100</f>
        <v>0</v>
      </c>
      <c r="F85" s="30">
        <v>758604</v>
      </c>
    </row>
    <row r="86" spans="1:6" ht="37.5" x14ac:dyDescent="0.3">
      <c r="A86" s="17" t="s">
        <v>146</v>
      </c>
      <c r="B86" s="18" t="s">
        <v>147</v>
      </c>
      <c r="C86" s="19">
        <f>-6692101-758604</f>
        <v>-7450705</v>
      </c>
      <c r="D86" s="36">
        <f t="shared" si="0"/>
        <v>0</v>
      </c>
      <c r="E86" s="36">
        <f t="shared" si="9"/>
        <v>0</v>
      </c>
      <c r="F86" s="19">
        <v>-7450705</v>
      </c>
    </row>
    <row r="87" spans="1:6" x14ac:dyDescent="0.3">
      <c r="A87" s="25"/>
      <c r="B87" s="23" t="s">
        <v>54</v>
      </c>
      <c r="C87" s="31">
        <f>C5+C77</f>
        <v>12802819602.389999</v>
      </c>
      <c r="D87" s="35">
        <f t="shared" si="0"/>
        <v>782781992</v>
      </c>
      <c r="E87" s="36">
        <f t="shared" ref="E87" si="10">(F87/C87)*100-100</f>
        <v>6.1141374815112783</v>
      </c>
      <c r="F87" s="31">
        <f>F5+F77</f>
        <v>13585601594.389999</v>
      </c>
    </row>
    <row r="88" spans="1:6" x14ac:dyDescent="0.3">
      <c r="B88" s="4"/>
    </row>
    <row r="89" spans="1:6" x14ac:dyDescent="0.3">
      <c r="B89" s="4"/>
    </row>
    <row r="90" spans="1:6" x14ac:dyDescent="0.3">
      <c r="B90" s="4"/>
    </row>
    <row r="91" spans="1:6" x14ac:dyDescent="0.3">
      <c r="B91" s="4"/>
    </row>
    <row r="92" spans="1:6" x14ac:dyDescent="0.3">
      <c r="A92" s="3"/>
      <c r="B92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dcterms:created xsi:type="dcterms:W3CDTF">2018-12-18T05:09:39Z</dcterms:created>
  <dcterms:modified xsi:type="dcterms:W3CDTF">2024-09-10T10:02:32Z</dcterms:modified>
</cp:coreProperties>
</file>